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25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  <Override PartName="/xl/charts/chart7.xml" ContentType="application/vnd.openxmlformats-officedocument.drawingml.chart+xml"/>
  <Override PartName="/xl/charts/chart10.xml" ContentType="application/vnd.openxmlformats-officedocument.drawingml.char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75" windowHeight="15360" firstSheet="1" activeTab="6"/>
  </bookViews>
  <sheets>
    <sheet name="PeriodProbabilities" sheetId="4" r:id="rId1"/>
    <sheet name="PeriodHazard&amp;Trends" sheetId="3" r:id="rId2"/>
    <sheet name="CohortSurvival" sheetId="5" r:id="rId3"/>
    <sheet name="CohortNeverEnterPrimary" sheetId="8" r:id="rId4"/>
    <sheet name="CohortEnterPrimary" sheetId="7" r:id="rId5"/>
    <sheet name="CohortFinishPrimary" sheetId="6" r:id="rId6"/>
    <sheet name="PARAMETERS" sheetId="9" r:id="rId7"/>
    <sheet name="FiguresCopy" sheetId="10" r:id="rId8"/>
  </sheets>
  <definedNames>
    <definedName name="solver_adj" localSheetId="4" hidden="1">CohortEnterPrimary!$B$3:$B$4</definedName>
    <definedName name="solver_adj" localSheetId="5" hidden="1">CohortFinishPrimary!$B$2:$B$4</definedName>
    <definedName name="solver_adj" localSheetId="3" hidden="1">CohortNeverEnterPrimary!$B$3:$B$4</definedName>
    <definedName name="solver_cvg" localSheetId="4" hidden="1">0.0001</definedName>
    <definedName name="solver_cvg" localSheetId="5" hidden="1">0.0001</definedName>
    <definedName name="solver_cvg" localSheetId="3" hidden="1">0.0001</definedName>
    <definedName name="solver_drv" localSheetId="4" hidden="1">1</definedName>
    <definedName name="solver_drv" localSheetId="5" hidden="1">1</definedName>
    <definedName name="solver_drv" localSheetId="3" hidden="1">1</definedName>
    <definedName name="solver_est" localSheetId="4" hidden="1">1</definedName>
    <definedName name="solver_est" localSheetId="5" hidden="1">1</definedName>
    <definedName name="solver_est" localSheetId="3" hidden="1">1</definedName>
    <definedName name="solver_itr" localSheetId="4" hidden="1">100</definedName>
    <definedName name="solver_itr" localSheetId="5" hidden="1">100</definedName>
    <definedName name="solver_itr" localSheetId="3" hidden="1">100</definedName>
    <definedName name="solver_lin" localSheetId="4" hidden="1">2</definedName>
    <definedName name="solver_lin" localSheetId="5" hidden="1">2</definedName>
    <definedName name="solver_lin" localSheetId="3" hidden="1">2</definedName>
    <definedName name="solver_neg" localSheetId="4" hidden="1">2</definedName>
    <definedName name="solver_neg" localSheetId="5" hidden="1">2</definedName>
    <definedName name="solver_neg" localSheetId="3" hidden="1">2</definedName>
    <definedName name="solver_num" localSheetId="4" hidden="1">0</definedName>
    <definedName name="solver_num" localSheetId="5" hidden="1">0</definedName>
    <definedName name="solver_num" localSheetId="3" hidden="1">0</definedName>
    <definedName name="solver_nwt" localSheetId="4" hidden="1">1</definedName>
    <definedName name="solver_nwt" localSheetId="5" hidden="1">1</definedName>
    <definedName name="solver_nwt" localSheetId="3" hidden="1">1</definedName>
    <definedName name="solver_opt" localSheetId="4" hidden="1">CohortEnterPrimary!$U$29</definedName>
    <definedName name="solver_opt" localSheetId="5" hidden="1">CohortFinishPrimary!$S$29</definedName>
    <definedName name="solver_opt" localSheetId="3" hidden="1">CohortNeverEnterPrimary!$U$29</definedName>
    <definedName name="solver_pre" localSheetId="4" hidden="1">0.000001</definedName>
    <definedName name="solver_pre" localSheetId="5" hidden="1">0.000001</definedName>
    <definedName name="solver_pre" localSheetId="3" hidden="1">0.000001</definedName>
    <definedName name="solver_scl" localSheetId="4" hidden="1">2</definedName>
    <definedName name="solver_scl" localSheetId="5" hidden="1">2</definedName>
    <definedName name="solver_scl" localSheetId="3" hidden="1">2</definedName>
    <definedName name="solver_sho" localSheetId="4" hidden="1">2</definedName>
    <definedName name="solver_sho" localSheetId="5" hidden="1">2</definedName>
    <definedName name="solver_sho" localSheetId="3" hidden="1">2</definedName>
    <definedName name="solver_tim" localSheetId="4" hidden="1">100</definedName>
    <definedName name="solver_tim" localSheetId="5" hidden="1">100</definedName>
    <definedName name="solver_tim" localSheetId="3" hidden="1">100</definedName>
    <definedName name="solver_tol" localSheetId="4" hidden="1">0.05</definedName>
    <definedName name="solver_tol" localSheetId="5" hidden="1">0.05</definedName>
    <definedName name="solver_tol" localSheetId="3" hidden="1">0.05</definedName>
    <definedName name="solver_typ" localSheetId="4" hidden="1">2</definedName>
    <definedName name="solver_typ" localSheetId="5" hidden="1">2</definedName>
    <definedName name="solver_typ" localSheetId="3" hidden="1">2</definedName>
    <definedName name="solver_val" localSheetId="4" hidden="1">0</definedName>
    <definedName name="solver_val" localSheetId="5" hidden="1">0</definedName>
    <definedName name="solver_val" localSheetId="3" hidden="1">0</definedName>
  </definedNames>
  <calcPr calcId="1257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" i="8"/>
  <c r="E24"/>
  <c r="F24"/>
  <c r="G24"/>
  <c r="H24"/>
  <c r="I24"/>
  <c r="J24"/>
  <c r="Q16"/>
  <c r="P29" i="7"/>
  <c r="W30"/>
  <c r="O9" i="9"/>
  <c r="D211"/>
  <c r="P9"/>
  <c r="E211"/>
  <c r="N9"/>
  <c r="C211"/>
  <c r="O8"/>
  <c r="D201"/>
  <c r="P8"/>
  <c r="E201"/>
  <c r="N8"/>
  <c r="C201"/>
  <c r="O7"/>
  <c r="D191"/>
  <c r="P7"/>
  <c r="E191"/>
  <c r="N7"/>
  <c r="C191"/>
  <c r="N11"/>
  <c r="N12"/>
  <c r="C222"/>
  <c r="O11"/>
  <c r="O12"/>
  <c r="D222"/>
  <c r="P11"/>
  <c r="P12"/>
  <c r="E222"/>
  <c r="N13"/>
  <c r="C223"/>
  <c r="O13"/>
  <c r="D223"/>
  <c r="P13"/>
  <c r="E223"/>
  <c r="N14"/>
  <c r="C224"/>
  <c r="O14"/>
  <c r="D224"/>
  <c r="P14"/>
  <c r="E224"/>
  <c r="N15"/>
  <c r="C225"/>
  <c r="O15"/>
  <c r="D225"/>
  <c r="P15"/>
  <c r="E225"/>
  <c r="N16"/>
  <c r="C226"/>
  <c r="O16"/>
  <c r="D226"/>
  <c r="P16"/>
  <c r="E226"/>
  <c r="N17"/>
  <c r="C227"/>
  <c r="O17"/>
  <c r="D227"/>
  <c r="P17"/>
  <c r="E227"/>
  <c r="N18"/>
  <c r="C228"/>
  <c r="O18"/>
  <c r="D228"/>
  <c r="P18"/>
  <c r="E228"/>
  <c r="N19"/>
  <c r="C229"/>
  <c r="O19"/>
  <c r="D229"/>
  <c r="P19"/>
  <c r="E229"/>
  <c r="N20"/>
  <c r="C230"/>
  <c r="O20"/>
  <c r="D230"/>
  <c r="P20"/>
  <c r="E230"/>
  <c r="N21"/>
  <c r="C231"/>
  <c r="O21"/>
  <c r="D231"/>
  <c r="P21"/>
  <c r="E231"/>
  <c r="N22"/>
  <c r="C232"/>
  <c r="O22"/>
  <c r="D232"/>
  <c r="P22"/>
  <c r="E232"/>
  <c r="N23"/>
  <c r="C233"/>
  <c r="O23"/>
  <c r="D233"/>
  <c r="P23"/>
  <c r="E233"/>
  <c r="N24"/>
  <c r="C234"/>
  <c r="O24"/>
  <c r="D234"/>
  <c r="P24"/>
  <c r="E234"/>
  <c r="N25"/>
  <c r="C235"/>
  <c r="O25"/>
  <c r="D235"/>
  <c r="P25"/>
  <c r="E235"/>
  <c r="N26"/>
  <c r="C236"/>
  <c r="O26"/>
  <c r="D236"/>
  <c r="P26"/>
  <c r="E236"/>
  <c r="N27"/>
  <c r="C237"/>
  <c r="O27"/>
  <c r="D237"/>
  <c r="P27"/>
  <c r="E237"/>
  <c r="N28"/>
  <c r="C238"/>
  <c r="O28"/>
  <c r="D238"/>
  <c r="P28"/>
  <c r="E238"/>
  <c r="N29"/>
  <c r="C239"/>
  <c r="O29"/>
  <c r="D239"/>
  <c r="P29"/>
  <c r="E239"/>
  <c r="N30"/>
  <c r="C240"/>
  <c r="O30"/>
  <c r="D240"/>
  <c r="P30"/>
  <c r="E240"/>
  <c r="N31"/>
  <c r="C241"/>
  <c r="O31"/>
  <c r="D241"/>
  <c r="P31"/>
  <c r="E241"/>
  <c r="N32"/>
  <c r="C242"/>
  <c r="O32"/>
  <c r="D242"/>
  <c r="P32"/>
  <c r="E242"/>
  <c r="N33"/>
  <c r="C243"/>
  <c r="O33"/>
  <c r="D243"/>
  <c r="P33"/>
  <c r="E243"/>
  <c r="N34"/>
  <c r="C244"/>
  <c r="O34"/>
  <c r="D244"/>
  <c r="P34"/>
  <c r="E244"/>
  <c r="N35"/>
  <c r="C245"/>
  <c r="O35"/>
  <c r="D245"/>
  <c r="P35"/>
  <c r="E245"/>
  <c r="N36"/>
  <c r="C246"/>
  <c r="O36"/>
  <c r="D246"/>
  <c r="P36"/>
  <c r="E246"/>
  <c r="N37"/>
  <c r="C247"/>
  <c r="O37"/>
  <c r="D247"/>
  <c r="P37"/>
  <c r="E247"/>
  <c r="N38"/>
  <c r="C248"/>
  <c r="O38"/>
  <c r="D248"/>
  <c r="P38"/>
  <c r="E248"/>
  <c r="N39"/>
  <c r="C249"/>
  <c r="O39"/>
  <c r="D249"/>
  <c r="P39"/>
  <c r="E249"/>
  <c r="N40"/>
  <c r="C250"/>
  <c r="O40"/>
  <c r="D250"/>
  <c r="P40"/>
  <c r="E250"/>
  <c r="N41"/>
  <c r="C251"/>
  <c r="O41"/>
  <c r="D251"/>
  <c r="P41"/>
  <c r="E251"/>
  <c r="N42"/>
  <c r="C252"/>
  <c r="O42"/>
  <c r="D252"/>
  <c r="P42"/>
  <c r="E252"/>
  <c r="N43"/>
  <c r="C253"/>
  <c r="O43"/>
  <c r="D253"/>
  <c r="P43"/>
  <c r="E253"/>
  <c r="N44"/>
  <c r="C254"/>
  <c r="O44"/>
  <c r="D254"/>
  <c r="P44"/>
  <c r="E254"/>
  <c r="N45"/>
  <c r="C255"/>
  <c r="O45"/>
  <c r="D255"/>
  <c r="P45"/>
  <c r="E255"/>
  <c r="N46"/>
  <c r="C256"/>
  <c r="O46"/>
  <c r="D256"/>
  <c r="P46"/>
  <c r="E256"/>
  <c r="N47"/>
  <c r="C257"/>
  <c r="O47"/>
  <c r="D257"/>
  <c r="P47"/>
  <c r="E257"/>
  <c r="N48"/>
  <c r="C258"/>
  <c r="O48"/>
  <c r="D258"/>
  <c r="P48"/>
  <c r="E258"/>
  <c r="N49"/>
  <c r="C259"/>
  <c r="O49"/>
  <c r="D259"/>
  <c r="P49"/>
  <c r="E259"/>
  <c r="N50"/>
  <c r="C260"/>
  <c r="O50"/>
  <c r="D260"/>
  <c r="P50"/>
  <c r="E260"/>
  <c r="N51"/>
  <c r="C261"/>
  <c r="O51"/>
  <c r="D261"/>
  <c r="P51"/>
  <c r="E261"/>
  <c r="N52"/>
  <c r="C262"/>
  <c r="O52"/>
  <c r="D262"/>
  <c r="P52"/>
  <c r="E262"/>
  <c r="N53"/>
  <c r="C263"/>
  <c r="O53"/>
  <c r="D263"/>
  <c r="P53"/>
  <c r="E263"/>
  <c r="N54"/>
  <c r="C264"/>
  <c r="O54"/>
  <c r="D264"/>
  <c r="P54"/>
  <c r="E264"/>
  <c r="N55"/>
  <c r="C265"/>
  <c r="O55"/>
  <c r="D265"/>
  <c r="P55"/>
  <c r="E265"/>
  <c r="N56"/>
  <c r="C266"/>
  <c r="O56"/>
  <c r="D266"/>
  <c r="P56"/>
  <c r="E266"/>
  <c r="D221"/>
  <c r="E221"/>
  <c r="C221"/>
  <c r="N6"/>
  <c r="C180"/>
  <c r="C181"/>
  <c r="C182"/>
  <c r="O6"/>
  <c r="D180"/>
  <c r="D181"/>
  <c r="D182"/>
  <c r="P6"/>
  <c r="E180"/>
  <c r="E181"/>
  <c r="E182"/>
  <c r="C183"/>
  <c r="D183"/>
  <c r="E183"/>
  <c r="C184"/>
  <c r="D184"/>
  <c r="E184"/>
  <c r="C185"/>
  <c r="D185"/>
  <c r="E185"/>
  <c r="C186"/>
  <c r="D186"/>
  <c r="E186"/>
  <c r="C187"/>
  <c r="D187"/>
  <c r="E187"/>
  <c r="C188"/>
  <c r="D188"/>
  <c r="E188"/>
  <c r="C189"/>
  <c r="D189"/>
  <c r="E189"/>
  <c r="C190"/>
  <c r="D190"/>
  <c r="E190"/>
  <c r="C192"/>
  <c r="D192"/>
  <c r="E192"/>
  <c r="C193"/>
  <c r="D193"/>
  <c r="E193"/>
  <c r="C194"/>
  <c r="D194"/>
  <c r="E194"/>
  <c r="C195"/>
  <c r="D195"/>
  <c r="E195"/>
  <c r="C196"/>
  <c r="D196"/>
  <c r="E196"/>
  <c r="C197"/>
  <c r="D197"/>
  <c r="E197"/>
  <c r="C198"/>
  <c r="D198"/>
  <c r="E198"/>
  <c r="C199"/>
  <c r="D199"/>
  <c r="E199"/>
  <c r="C200"/>
  <c r="D200"/>
  <c r="E200"/>
  <c r="C202"/>
  <c r="D202"/>
  <c r="E202"/>
  <c r="C203"/>
  <c r="D203"/>
  <c r="E203"/>
  <c r="C204"/>
  <c r="D204"/>
  <c r="E204"/>
  <c r="C205"/>
  <c r="D205"/>
  <c r="E205"/>
  <c r="C206"/>
  <c r="D206"/>
  <c r="E206"/>
  <c r="C207"/>
  <c r="D207"/>
  <c r="E207"/>
  <c r="C208"/>
  <c r="D208"/>
  <c r="E208"/>
  <c r="C209"/>
  <c r="D209"/>
  <c r="E209"/>
  <c r="C210"/>
  <c r="D210"/>
  <c r="E210"/>
  <c r="C212"/>
  <c r="D212"/>
  <c r="E212"/>
  <c r="C213"/>
  <c r="D213"/>
  <c r="E213"/>
  <c r="C214"/>
  <c r="D214"/>
  <c r="E214"/>
  <c r="C215"/>
  <c r="D215"/>
  <c r="E215"/>
  <c r="C216"/>
  <c r="D216"/>
  <c r="E216"/>
  <c r="C217"/>
  <c r="D217"/>
  <c r="E217"/>
  <c r="C218"/>
  <c r="D218"/>
  <c r="E218"/>
  <c r="C219"/>
  <c r="D219"/>
  <c r="E219"/>
  <c r="C220"/>
  <c r="D220"/>
  <c r="E220"/>
  <c r="L9"/>
  <c r="D124"/>
  <c r="M9"/>
  <c r="E124"/>
  <c r="K9"/>
  <c r="C124"/>
  <c r="L8"/>
  <c r="D114"/>
  <c r="M8"/>
  <c r="E114"/>
  <c r="K8"/>
  <c r="C114"/>
  <c r="L7"/>
  <c r="D104"/>
  <c r="M7"/>
  <c r="E104"/>
  <c r="K7"/>
  <c r="C104"/>
  <c r="K11"/>
  <c r="K12"/>
  <c r="C135"/>
  <c r="L11"/>
  <c r="L12"/>
  <c r="D135"/>
  <c r="M11"/>
  <c r="M12"/>
  <c r="E135"/>
  <c r="K13"/>
  <c r="C136"/>
  <c r="L13"/>
  <c r="D136"/>
  <c r="M13"/>
  <c r="E136"/>
  <c r="K14"/>
  <c r="C137"/>
  <c r="L14"/>
  <c r="D137"/>
  <c r="M14"/>
  <c r="E137"/>
  <c r="K15"/>
  <c r="C138"/>
  <c r="L15"/>
  <c r="D138"/>
  <c r="M15"/>
  <c r="E138"/>
  <c r="K16"/>
  <c r="C139"/>
  <c r="L16"/>
  <c r="D139"/>
  <c r="M16"/>
  <c r="E139"/>
  <c r="K17"/>
  <c r="C140"/>
  <c r="L17"/>
  <c r="D140"/>
  <c r="M17"/>
  <c r="E140"/>
  <c r="K18"/>
  <c r="C141"/>
  <c r="L18"/>
  <c r="D141"/>
  <c r="M18"/>
  <c r="E141"/>
  <c r="K19"/>
  <c r="C142"/>
  <c r="L19"/>
  <c r="D142"/>
  <c r="M19"/>
  <c r="E142"/>
  <c r="K20"/>
  <c r="C143"/>
  <c r="L20"/>
  <c r="D143"/>
  <c r="M20"/>
  <c r="E143"/>
  <c r="K21"/>
  <c r="C144"/>
  <c r="L21"/>
  <c r="D144"/>
  <c r="M21"/>
  <c r="E144"/>
  <c r="K22"/>
  <c r="C145"/>
  <c r="L22"/>
  <c r="D145"/>
  <c r="M22"/>
  <c r="E145"/>
  <c r="K23"/>
  <c r="C146"/>
  <c r="L23"/>
  <c r="D146"/>
  <c r="M23"/>
  <c r="E146"/>
  <c r="K24"/>
  <c r="C147"/>
  <c r="L24"/>
  <c r="D147"/>
  <c r="M24"/>
  <c r="E147"/>
  <c r="K25"/>
  <c r="C148"/>
  <c r="L25"/>
  <c r="D148"/>
  <c r="M25"/>
  <c r="E148"/>
  <c r="K26"/>
  <c r="C149"/>
  <c r="L26"/>
  <c r="D149"/>
  <c r="M26"/>
  <c r="E149"/>
  <c r="K27"/>
  <c r="C150"/>
  <c r="L27"/>
  <c r="D150"/>
  <c r="M27"/>
  <c r="E150"/>
  <c r="K28"/>
  <c r="C151"/>
  <c r="L28"/>
  <c r="D151"/>
  <c r="M28"/>
  <c r="E151"/>
  <c r="K29"/>
  <c r="C152"/>
  <c r="L29"/>
  <c r="D152"/>
  <c r="M29"/>
  <c r="E152"/>
  <c r="K30"/>
  <c r="C153"/>
  <c r="L30"/>
  <c r="D153"/>
  <c r="M30"/>
  <c r="E153"/>
  <c r="K31"/>
  <c r="C154"/>
  <c r="L31"/>
  <c r="D154"/>
  <c r="M31"/>
  <c r="E154"/>
  <c r="K32"/>
  <c r="C155"/>
  <c r="L32"/>
  <c r="D155"/>
  <c r="M32"/>
  <c r="E155"/>
  <c r="K33"/>
  <c r="C156"/>
  <c r="L33"/>
  <c r="D156"/>
  <c r="M33"/>
  <c r="E156"/>
  <c r="K34"/>
  <c r="C157"/>
  <c r="L34"/>
  <c r="D157"/>
  <c r="M34"/>
  <c r="E157"/>
  <c r="K35"/>
  <c r="C158"/>
  <c r="L35"/>
  <c r="D158"/>
  <c r="M35"/>
  <c r="E158"/>
  <c r="K36"/>
  <c r="C159"/>
  <c r="L36"/>
  <c r="D159"/>
  <c r="M36"/>
  <c r="E159"/>
  <c r="K37"/>
  <c r="C160"/>
  <c r="L37"/>
  <c r="D160"/>
  <c r="M37"/>
  <c r="E160"/>
  <c r="K38"/>
  <c r="C161"/>
  <c r="L38"/>
  <c r="D161"/>
  <c r="M38"/>
  <c r="E161"/>
  <c r="K39"/>
  <c r="C162"/>
  <c r="L39"/>
  <c r="D162"/>
  <c r="M39"/>
  <c r="E162"/>
  <c r="K40"/>
  <c r="C163"/>
  <c r="L40"/>
  <c r="D163"/>
  <c r="M40"/>
  <c r="E163"/>
  <c r="K41"/>
  <c r="C164"/>
  <c r="L41"/>
  <c r="D164"/>
  <c r="M41"/>
  <c r="E164"/>
  <c r="K42"/>
  <c r="C165"/>
  <c r="L42"/>
  <c r="D165"/>
  <c r="M42"/>
  <c r="E165"/>
  <c r="K43"/>
  <c r="C166"/>
  <c r="L43"/>
  <c r="D166"/>
  <c r="M43"/>
  <c r="E166"/>
  <c r="K44"/>
  <c r="C167"/>
  <c r="L44"/>
  <c r="D167"/>
  <c r="M44"/>
  <c r="E167"/>
  <c r="K45"/>
  <c r="C168"/>
  <c r="L45"/>
  <c r="D168"/>
  <c r="M45"/>
  <c r="E168"/>
  <c r="K46"/>
  <c r="C169"/>
  <c r="L46"/>
  <c r="D169"/>
  <c r="M46"/>
  <c r="E169"/>
  <c r="K47"/>
  <c r="C170"/>
  <c r="L47"/>
  <c r="D170"/>
  <c r="M47"/>
  <c r="E170"/>
  <c r="K48"/>
  <c r="C171"/>
  <c r="L48"/>
  <c r="D171"/>
  <c r="M48"/>
  <c r="E171"/>
  <c r="K49"/>
  <c r="C172"/>
  <c r="L49"/>
  <c r="D172"/>
  <c r="M49"/>
  <c r="E172"/>
  <c r="K50"/>
  <c r="C173"/>
  <c r="L50"/>
  <c r="D173"/>
  <c r="M50"/>
  <c r="E173"/>
  <c r="K51"/>
  <c r="C174"/>
  <c r="L51"/>
  <c r="D174"/>
  <c r="M51"/>
  <c r="E174"/>
  <c r="K52"/>
  <c r="C175"/>
  <c r="L52"/>
  <c r="D175"/>
  <c r="M52"/>
  <c r="E175"/>
  <c r="K53"/>
  <c r="C176"/>
  <c r="L53"/>
  <c r="D176"/>
  <c r="M53"/>
  <c r="E176"/>
  <c r="K54"/>
  <c r="C177"/>
  <c r="L54"/>
  <c r="D177"/>
  <c r="M54"/>
  <c r="E177"/>
  <c r="K55"/>
  <c r="C178"/>
  <c r="L55"/>
  <c r="D178"/>
  <c r="M55"/>
  <c r="E178"/>
  <c r="K56"/>
  <c r="C179"/>
  <c r="L56"/>
  <c r="D179"/>
  <c r="M56"/>
  <c r="E179"/>
  <c r="D134"/>
  <c r="E134"/>
  <c r="C134"/>
  <c r="K6"/>
  <c r="C93"/>
  <c r="C94"/>
  <c r="C95"/>
  <c r="L6"/>
  <c r="D93"/>
  <c r="D94"/>
  <c r="D95"/>
  <c r="M6"/>
  <c r="E93"/>
  <c r="E94"/>
  <c r="E95"/>
  <c r="C96"/>
  <c r="D96"/>
  <c r="E96"/>
  <c r="C97"/>
  <c r="D97"/>
  <c r="E97"/>
  <c r="C98"/>
  <c r="D98"/>
  <c r="E98"/>
  <c r="C99"/>
  <c r="D99"/>
  <c r="E99"/>
  <c r="C100"/>
  <c r="D100"/>
  <c r="E100"/>
  <c r="C101"/>
  <c r="D101"/>
  <c r="E101"/>
  <c r="C102"/>
  <c r="D102"/>
  <c r="E102"/>
  <c r="C103"/>
  <c r="D103"/>
  <c r="E103"/>
  <c r="C105"/>
  <c r="D105"/>
  <c r="E105"/>
  <c r="C106"/>
  <c r="D106"/>
  <c r="E106"/>
  <c r="C107"/>
  <c r="D107"/>
  <c r="E107"/>
  <c r="C108"/>
  <c r="D108"/>
  <c r="E108"/>
  <c r="C109"/>
  <c r="D109"/>
  <c r="E109"/>
  <c r="C110"/>
  <c r="D110"/>
  <c r="E110"/>
  <c r="C111"/>
  <c r="D111"/>
  <c r="E111"/>
  <c r="C112"/>
  <c r="D112"/>
  <c r="E112"/>
  <c r="C113"/>
  <c r="D113"/>
  <c r="E113"/>
  <c r="C115"/>
  <c r="D115"/>
  <c r="E115"/>
  <c r="C116"/>
  <c r="D116"/>
  <c r="E116"/>
  <c r="C117"/>
  <c r="D117"/>
  <c r="E117"/>
  <c r="C118"/>
  <c r="D118"/>
  <c r="E118"/>
  <c r="C119"/>
  <c r="D119"/>
  <c r="E119"/>
  <c r="C120"/>
  <c r="D120"/>
  <c r="E120"/>
  <c r="C121"/>
  <c r="D121"/>
  <c r="E121"/>
  <c r="C122"/>
  <c r="D122"/>
  <c r="E122"/>
  <c r="C123"/>
  <c r="D123"/>
  <c r="E123"/>
  <c r="C125"/>
  <c r="D125"/>
  <c r="E125"/>
  <c r="C126"/>
  <c r="D126"/>
  <c r="E126"/>
  <c r="C127"/>
  <c r="D127"/>
  <c r="E127"/>
  <c r="C128"/>
  <c r="D128"/>
  <c r="E128"/>
  <c r="C129"/>
  <c r="D129"/>
  <c r="E129"/>
  <c r="C130"/>
  <c r="D130"/>
  <c r="E130"/>
  <c r="C131"/>
  <c r="D131"/>
  <c r="E131"/>
  <c r="C132"/>
  <c r="D132"/>
  <c r="E132"/>
  <c r="C133"/>
  <c r="D133"/>
  <c r="E133"/>
  <c r="I9"/>
  <c r="D37"/>
  <c r="J9"/>
  <c r="E37"/>
  <c r="H9"/>
  <c r="C37"/>
  <c r="I8"/>
  <c r="D27"/>
  <c r="J8"/>
  <c r="E27"/>
  <c r="H8"/>
  <c r="C27"/>
  <c r="I7"/>
  <c r="D17"/>
  <c r="J7"/>
  <c r="E17"/>
  <c r="H7"/>
  <c r="C17"/>
  <c r="H11"/>
  <c r="H12"/>
  <c r="C48"/>
  <c r="I11"/>
  <c r="I12"/>
  <c r="D48"/>
  <c r="J11"/>
  <c r="J12"/>
  <c r="E48"/>
  <c r="H13"/>
  <c r="C49"/>
  <c r="I13"/>
  <c r="D49"/>
  <c r="J13"/>
  <c r="E49"/>
  <c r="H14"/>
  <c r="C50"/>
  <c r="I14"/>
  <c r="D50"/>
  <c r="J14"/>
  <c r="E50"/>
  <c r="H15"/>
  <c r="C51"/>
  <c r="I15"/>
  <c r="D51"/>
  <c r="J15"/>
  <c r="E51"/>
  <c r="H16"/>
  <c r="C52"/>
  <c r="I16"/>
  <c r="D52"/>
  <c r="J16"/>
  <c r="E52"/>
  <c r="H17"/>
  <c r="C53"/>
  <c r="I17"/>
  <c r="D53"/>
  <c r="J17"/>
  <c r="E53"/>
  <c r="H18"/>
  <c r="C54"/>
  <c r="I18"/>
  <c r="D54"/>
  <c r="J18"/>
  <c r="E54"/>
  <c r="H19"/>
  <c r="C55"/>
  <c r="I19"/>
  <c r="D55"/>
  <c r="J19"/>
  <c r="E55"/>
  <c r="H20"/>
  <c r="C56"/>
  <c r="I20"/>
  <c r="D56"/>
  <c r="J20"/>
  <c r="E56"/>
  <c r="H21"/>
  <c r="C57"/>
  <c r="I21"/>
  <c r="D57"/>
  <c r="J21"/>
  <c r="E57"/>
  <c r="H22"/>
  <c r="C58"/>
  <c r="I22"/>
  <c r="D58"/>
  <c r="J22"/>
  <c r="E58"/>
  <c r="H23"/>
  <c r="C59"/>
  <c r="I23"/>
  <c r="D59"/>
  <c r="J23"/>
  <c r="E59"/>
  <c r="H24"/>
  <c r="C60"/>
  <c r="I24"/>
  <c r="D60"/>
  <c r="J24"/>
  <c r="E60"/>
  <c r="H25"/>
  <c r="C61"/>
  <c r="I25"/>
  <c r="D61"/>
  <c r="J25"/>
  <c r="E61"/>
  <c r="H26"/>
  <c r="C62"/>
  <c r="I26"/>
  <c r="D62"/>
  <c r="J26"/>
  <c r="E62"/>
  <c r="H27"/>
  <c r="C63"/>
  <c r="I27"/>
  <c r="D63"/>
  <c r="J27"/>
  <c r="E63"/>
  <c r="H28"/>
  <c r="C64"/>
  <c r="I28"/>
  <c r="D64"/>
  <c r="J28"/>
  <c r="E64"/>
  <c r="H29"/>
  <c r="C65"/>
  <c r="I29"/>
  <c r="D65"/>
  <c r="J29"/>
  <c r="E65"/>
  <c r="H30"/>
  <c r="C66"/>
  <c r="I30"/>
  <c r="D66"/>
  <c r="J30"/>
  <c r="E66"/>
  <c r="H31"/>
  <c r="C67"/>
  <c r="I31"/>
  <c r="D67"/>
  <c r="J31"/>
  <c r="E67"/>
  <c r="H32"/>
  <c r="C68"/>
  <c r="I32"/>
  <c r="D68"/>
  <c r="J32"/>
  <c r="E68"/>
  <c r="H33"/>
  <c r="C69"/>
  <c r="I33"/>
  <c r="D69"/>
  <c r="J33"/>
  <c r="E69"/>
  <c r="H34"/>
  <c r="C70"/>
  <c r="I34"/>
  <c r="D70"/>
  <c r="J34"/>
  <c r="E70"/>
  <c r="H35"/>
  <c r="C71"/>
  <c r="I35"/>
  <c r="D71"/>
  <c r="J35"/>
  <c r="E71"/>
  <c r="H36"/>
  <c r="C72"/>
  <c r="I36"/>
  <c r="D72"/>
  <c r="J36"/>
  <c r="E72"/>
  <c r="H37"/>
  <c r="C73"/>
  <c r="I37"/>
  <c r="D73"/>
  <c r="J37"/>
  <c r="E73"/>
  <c r="H38"/>
  <c r="C74"/>
  <c r="I38"/>
  <c r="D74"/>
  <c r="J38"/>
  <c r="E74"/>
  <c r="H39"/>
  <c r="C75"/>
  <c r="I39"/>
  <c r="D75"/>
  <c r="J39"/>
  <c r="E75"/>
  <c r="H40"/>
  <c r="C76"/>
  <c r="I40"/>
  <c r="D76"/>
  <c r="J40"/>
  <c r="E76"/>
  <c r="H41"/>
  <c r="C77"/>
  <c r="I41"/>
  <c r="D77"/>
  <c r="J41"/>
  <c r="E77"/>
  <c r="H42"/>
  <c r="C78"/>
  <c r="I42"/>
  <c r="D78"/>
  <c r="J42"/>
  <c r="E78"/>
  <c r="H43"/>
  <c r="C79"/>
  <c r="I43"/>
  <c r="D79"/>
  <c r="J43"/>
  <c r="E79"/>
  <c r="H44"/>
  <c r="C80"/>
  <c r="I44"/>
  <c r="D80"/>
  <c r="J44"/>
  <c r="E80"/>
  <c r="H45"/>
  <c r="C81"/>
  <c r="I45"/>
  <c r="D81"/>
  <c r="J45"/>
  <c r="E81"/>
  <c r="H46"/>
  <c r="C82"/>
  <c r="I46"/>
  <c r="D82"/>
  <c r="J46"/>
  <c r="E82"/>
  <c r="H47"/>
  <c r="C83"/>
  <c r="I47"/>
  <c r="D83"/>
  <c r="J47"/>
  <c r="E83"/>
  <c r="H48"/>
  <c r="C84"/>
  <c r="I48"/>
  <c r="D84"/>
  <c r="J48"/>
  <c r="E84"/>
  <c r="H49"/>
  <c r="C85"/>
  <c r="I49"/>
  <c r="D85"/>
  <c r="J49"/>
  <c r="E85"/>
  <c r="H50"/>
  <c r="C86"/>
  <c r="I50"/>
  <c r="D86"/>
  <c r="J50"/>
  <c r="E86"/>
  <c r="H51"/>
  <c r="C87"/>
  <c r="I51"/>
  <c r="D87"/>
  <c r="J51"/>
  <c r="E87"/>
  <c r="H52"/>
  <c r="C88"/>
  <c r="I52"/>
  <c r="D88"/>
  <c r="J52"/>
  <c r="E88"/>
  <c r="H53"/>
  <c r="C89"/>
  <c r="I53"/>
  <c r="D89"/>
  <c r="J53"/>
  <c r="E89"/>
  <c r="H54"/>
  <c r="C90"/>
  <c r="I54"/>
  <c r="D90"/>
  <c r="J54"/>
  <c r="E90"/>
  <c r="H55"/>
  <c r="C91"/>
  <c r="I55"/>
  <c r="D91"/>
  <c r="J55"/>
  <c r="E91"/>
  <c r="H56"/>
  <c r="C92"/>
  <c r="I56"/>
  <c r="D92"/>
  <c r="J56"/>
  <c r="E92"/>
  <c r="D47"/>
  <c r="E47"/>
  <c r="C47"/>
  <c r="H6"/>
  <c r="C6"/>
  <c r="C7"/>
  <c r="C8"/>
  <c r="I6"/>
  <c r="D6"/>
  <c r="D7"/>
  <c r="D8"/>
  <c r="J6"/>
  <c r="E6"/>
  <c r="E7"/>
  <c r="E8"/>
  <c r="C9"/>
  <c r="D9"/>
  <c r="E9"/>
  <c r="C10"/>
  <c r="D10"/>
  <c r="E10"/>
  <c r="C11"/>
  <c r="D11"/>
  <c r="E11"/>
  <c r="C12"/>
  <c r="D12"/>
  <c r="E12"/>
  <c r="C13"/>
  <c r="D13"/>
  <c r="E13"/>
  <c r="C14"/>
  <c r="D14"/>
  <c r="E14"/>
  <c r="C15"/>
  <c r="D15"/>
  <c r="E15"/>
  <c r="C16"/>
  <c r="D16"/>
  <c r="E16"/>
  <c r="C18"/>
  <c r="D18"/>
  <c r="E18"/>
  <c r="C19"/>
  <c r="D19"/>
  <c r="E19"/>
  <c r="C20"/>
  <c r="D20"/>
  <c r="E20"/>
  <c r="C21"/>
  <c r="D21"/>
  <c r="E21"/>
  <c r="C22"/>
  <c r="D22"/>
  <c r="E22"/>
  <c r="C23"/>
  <c r="D23"/>
  <c r="E23"/>
  <c r="C24"/>
  <c r="D24"/>
  <c r="E24"/>
  <c r="C25"/>
  <c r="D25"/>
  <c r="E25"/>
  <c r="C26"/>
  <c r="D26"/>
  <c r="E26"/>
  <c r="C28"/>
  <c r="D28"/>
  <c r="E28"/>
  <c r="C29"/>
  <c r="D29"/>
  <c r="E29"/>
  <c r="C30"/>
  <c r="D30"/>
  <c r="E30"/>
  <c r="C31"/>
  <c r="D31"/>
  <c r="E31"/>
  <c r="C32"/>
  <c r="D32"/>
  <c r="E32"/>
  <c r="C33"/>
  <c r="D33"/>
  <c r="E33"/>
  <c r="C34"/>
  <c r="D34"/>
  <c r="E34"/>
  <c r="C35"/>
  <c r="D35"/>
  <c r="E35"/>
  <c r="C36"/>
  <c r="D36"/>
  <c r="E36"/>
  <c r="C38"/>
  <c r="D38"/>
  <c r="E38"/>
  <c r="C39"/>
  <c r="D39"/>
  <c r="E39"/>
  <c r="C40"/>
  <c r="D40"/>
  <c r="E40"/>
  <c r="C41"/>
  <c r="D41"/>
  <c r="E41"/>
  <c r="C42"/>
  <c r="D42"/>
  <c r="E42"/>
  <c r="C43"/>
  <c r="D43"/>
  <c r="E43"/>
  <c r="C44"/>
  <c r="D44"/>
  <c r="E44"/>
  <c r="C45"/>
  <c r="D45"/>
  <c r="E45"/>
  <c r="C46"/>
  <c r="D46"/>
  <c r="E46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J5"/>
  <c r="M5"/>
  <c r="P5"/>
  <c r="G7"/>
  <c r="G8"/>
  <c r="G9"/>
  <c r="G6"/>
  <c r="I5"/>
  <c r="L5"/>
  <c r="H5"/>
  <c r="K5"/>
  <c r="N5"/>
  <c r="O5"/>
  <c r="AL33" i="6"/>
  <c r="AM33"/>
  <c r="AN33"/>
  <c r="AO33"/>
  <c r="AM32"/>
  <c r="AN32"/>
  <c r="AO32"/>
  <c r="AL32"/>
  <c r="AM31"/>
  <c r="AN31"/>
  <c r="AO31"/>
  <c r="AL31"/>
  <c r="AU54" i="5"/>
  <c r="AT54"/>
  <c r="AS54"/>
  <c r="BM8"/>
  <c r="BM9"/>
  <c r="BM10"/>
  <c r="BM7"/>
  <c r="BL8"/>
  <c r="BL9"/>
  <c r="BL10"/>
  <c r="BL11"/>
  <c r="BL12"/>
  <c r="BL13"/>
  <c r="BL14"/>
  <c r="BL15"/>
  <c r="BL7"/>
  <c r="BK8"/>
  <c r="BK9"/>
  <c r="BK10"/>
  <c r="BK11"/>
  <c r="BK12"/>
  <c r="BK13"/>
  <c r="BK14"/>
  <c r="BK15"/>
  <c r="BK16"/>
  <c r="BK17"/>
  <c r="BK18"/>
  <c r="BK19"/>
  <c r="BK20"/>
  <c r="BK7"/>
  <c r="BJ8"/>
  <c r="BJ9"/>
  <c r="BJ10"/>
  <c r="BJ11"/>
  <c r="BJ12"/>
  <c r="BJ13"/>
  <c r="BJ14"/>
  <c r="BJ15"/>
  <c r="BJ16"/>
  <c r="BJ17"/>
  <c r="BJ18"/>
  <c r="BJ19"/>
  <c r="BJ20"/>
  <c r="BJ21"/>
  <c r="BJ22"/>
  <c r="BJ23"/>
  <c r="BJ24"/>
  <c r="BJ25"/>
  <c r="BJ7"/>
  <c r="BI8"/>
  <c r="BI9"/>
  <c r="BI10"/>
  <c r="BI11"/>
  <c r="BI12"/>
  <c r="BI13"/>
  <c r="BI14"/>
  <c r="BI15"/>
  <c r="BI16"/>
  <c r="BI17"/>
  <c r="BI18"/>
  <c r="BI19"/>
  <c r="BI20"/>
  <c r="BI21"/>
  <c r="BI22"/>
  <c r="BI23"/>
  <c r="BI24"/>
  <c r="BI25"/>
  <c r="BI26"/>
  <c r="BI7"/>
  <c r="BE8"/>
  <c r="BE9"/>
  <c r="BE10"/>
  <c r="BE7"/>
  <c r="BD8"/>
  <c r="BD9"/>
  <c r="BD10"/>
  <c r="BD11"/>
  <c r="BD12"/>
  <c r="BD13"/>
  <c r="BD14"/>
  <c r="BD15"/>
  <c r="BD7"/>
  <c r="BC8"/>
  <c r="BC9"/>
  <c r="BC10"/>
  <c r="BC11"/>
  <c r="BC12"/>
  <c r="BC13"/>
  <c r="BC14"/>
  <c r="BC15"/>
  <c r="BC16"/>
  <c r="BC17"/>
  <c r="BC18"/>
  <c r="BC19"/>
  <c r="BC20"/>
  <c r="BC7"/>
  <c r="BB8"/>
  <c r="BB9"/>
  <c r="BB10"/>
  <c r="BB11"/>
  <c r="BB12"/>
  <c r="BB13"/>
  <c r="BB14"/>
  <c r="BB15"/>
  <c r="BB16"/>
  <c r="BB17"/>
  <c r="BB18"/>
  <c r="BB19"/>
  <c r="BB20"/>
  <c r="BB21"/>
  <c r="BB22"/>
  <c r="BB23"/>
  <c r="BB24"/>
  <c r="BB25"/>
  <c r="BB7"/>
  <c r="BA8"/>
  <c r="BA9"/>
  <c r="BA10"/>
  <c r="BA11"/>
  <c r="BA12"/>
  <c r="BA13"/>
  <c r="BA14"/>
  <c r="BA15"/>
  <c r="BA16"/>
  <c r="BA17"/>
  <c r="BA18"/>
  <c r="BA19"/>
  <c r="BA20"/>
  <c r="BA21"/>
  <c r="BA22"/>
  <c r="BA23"/>
  <c r="BA24"/>
  <c r="BA25"/>
  <c r="BA26"/>
  <c r="BA7"/>
  <c r="AW8"/>
  <c r="AW9"/>
  <c r="AW10"/>
  <c r="AW7"/>
  <c r="AV8"/>
  <c r="AV9"/>
  <c r="AV10"/>
  <c r="AV11"/>
  <c r="AV12"/>
  <c r="AV13"/>
  <c r="AV14"/>
  <c r="AV15"/>
  <c r="AV7"/>
  <c r="AU8"/>
  <c r="AU9"/>
  <c r="AU10"/>
  <c r="AU11"/>
  <c r="AU12"/>
  <c r="AU13"/>
  <c r="AU14"/>
  <c r="AU15"/>
  <c r="AU16"/>
  <c r="AU17"/>
  <c r="AU18"/>
  <c r="AU19"/>
  <c r="AU20"/>
  <c r="AU7"/>
  <c r="AT8"/>
  <c r="AT9"/>
  <c r="AT10"/>
  <c r="AT11"/>
  <c r="AT12"/>
  <c r="AT13"/>
  <c r="AT14"/>
  <c r="AT15"/>
  <c r="AT16"/>
  <c r="AT17"/>
  <c r="AT18"/>
  <c r="AT19"/>
  <c r="AT20"/>
  <c r="AT21"/>
  <c r="AT22"/>
  <c r="AT23"/>
  <c r="AT24"/>
  <c r="AT25"/>
  <c r="AT26"/>
  <c r="AT7"/>
  <c r="AS8"/>
  <c r="AS9"/>
  <c r="AS10"/>
  <c r="AS11"/>
  <c r="AS12"/>
  <c r="AS13"/>
  <c r="AS14"/>
  <c r="AS15"/>
  <c r="AS16"/>
  <c r="AS17"/>
  <c r="AS18"/>
  <c r="AS19"/>
  <c r="AS20"/>
  <c r="AS21"/>
  <c r="AS22"/>
  <c r="AS23"/>
  <c r="AS24"/>
  <c r="AS25"/>
  <c r="AS26"/>
  <c r="AS7"/>
  <c r="T8" i="3"/>
  <c r="T46"/>
  <c r="U8"/>
  <c r="U46"/>
  <c r="V8"/>
  <c r="V46"/>
  <c r="T9"/>
  <c r="T47"/>
  <c r="U9"/>
  <c r="U47"/>
  <c r="V9"/>
  <c r="V47"/>
  <c r="T10"/>
  <c r="T48"/>
  <c r="U10"/>
  <c r="U48"/>
  <c r="V10"/>
  <c r="V48"/>
  <c r="T11"/>
  <c r="T49"/>
  <c r="U11"/>
  <c r="U49"/>
  <c r="V11"/>
  <c r="V49"/>
  <c r="T12"/>
  <c r="T50"/>
  <c r="U12"/>
  <c r="U50"/>
  <c r="V12"/>
  <c r="V50"/>
  <c r="T13"/>
  <c r="T51"/>
  <c r="U13"/>
  <c r="U51"/>
  <c r="V13"/>
  <c r="V51"/>
  <c r="T14"/>
  <c r="T52"/>
  <c r="U14"/>
  <c r="U52"/>
  <c r="V14"/>
  <c r="V52"/>
  <c r="U7"/>
  <c r="U45"/>
  <c r="V7"/>
  <c r="V45"/>
  <c r="T7"/>
  <c r="T45"/>
  <c r="V22"/>
  <c r="V21"/>
  <c r="V19"/>
  <c r="V18"/>
  <c r="V15"/>
  <c r="V16"/>
  <c r="T21"/>
  <c r="V26"/>
  <c r="U44"/>
  <c r="W26"/>
  <c r="V44"/>
  <c r="U26"/>
  <c r="T44"/>
  <c r="U22"/>
  <c r="U21"/>
  <c r="U19"/>
  <c r="U18"/>
  <c r="U15"/>
  <c r="U16"/>
  <c r="T22"/>
  <c r="T19"/>
  <c r="T18"/>
  <c r="T15"/>
  <c r="T16"/>
  <c r="V34" i="4"/>
  <c r="V29"/>
  <c r="V30"/>
  <c r="V31"/>
  <c r="V32"/>
  <c r="V33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10"/>
  <c r="V8"/>
  <c r="U34"/>
  <c r="U29"/>
  <c r="U30"/>
  <c r="U31"/>
  <c r="U32"/>
  <c r="U33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10"/>
  <c r="U8"/>
  <c r="T34"/>
  <c r="T29"/>
  <c r="T30"/>
  <c r="T31"/>
  <c r="T32"/>
  <c r="T33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10"/>
  <c r="T8"/>
  <c r="AE7" i="6"/>
  <c r="AD7"/>
  <c r="AC7"/>
  <c r="AB7"/>
  <c r="X44" i="3"/>
  <c r="X54"/>
  <c r="Y44"/>
  <c r="Y54"/>
  <c r="W44"/>
  <c r="W54"/>
  <c r="P8" i="8"/>
  <c r="AW30" i="5"/>
  <c r="P9" i="8"/>
  <c r="AW31" i="5"/>
  <c r="P10" i="8"/>
  <c r="AW32" i="5"/>
  <c r="P11" i="8"/>
  <c r="AW33" i="5"/>
  <c r="P12" i="8"/>
  <c r="O8"/>
  <c r="AV30" i="5"/>
  <c r="O9" i="8"/>
  <c r="AV31" i="5"/>
  <c r="O10" i="8"/>
  <c r="AV32" i="5"/>
  <c r="O11" i="8"/>
  <c r="AV33" i="5"/>
  <c r="O12" i="8"/>
  <c r="AV34" i="5"/>
  <c r="O13" i="8"/>
  <c r="AV35" i="5"/>
  <c r="O14" i="8"/>
  <c r="AV36" i="5"/>
  <c r="O15" i="8"/>
  <c r="AV37" i="5"/>
  <c r="O16" i="8"/>
  <c r="AV38" i="5"/>
  <c r="O17" i="8"/>
  <c r="N8"/>
  <c r="AU30" i="5"/>
  <c r="N9" i="8"/>
  <c r="AU31" i="5"/>
  <c r="N10" i="8"/>
  <c r="AU32" i="5"/>
  <c r="N11" i="8"/>
  <c r="AU33" i="5"/>
  <c r="N12" i="8"/>
  <c r="AU34" i="5"/>
  <c r="N13" i="8"/>
  <c r="AU35" i="5"/>
  <c r="N14" i="8"/>
  <c r="AU36" i="5"/>
  <c r="N15" i="8"/>
  <c r="AU37" i="5"/>
  <c r="N16" i="8"/>
  <c r="AU38" i="5"/>
  <c r="N17" i="8"/>
  <c r="AU39" i="5"/>
  <c r="N18" i="8"/>
  <c r="AU40" i="5"/>
  <c r="N19" i="8"/>
  <c r="AU41" i="5"/>
  <c r="N20" i="8"/>
  <c r="AU42" i="5"/>
  <c r="N21" i="8"/>
  <c r="AU43" i="5"/>
  <c r="N22" i="8"/>
  <c r="AT30" i="5"/>
  <c r="AT31"/>
  <c r="M10" i="8"/>
  <c r="AT32" i="5"/>
  <c r="M11" i="8"/>
  <c r="AT33" i="5"/>
  <c r="M12" i="8"/>
  <c r="AT34" i="5"/>
  <c r="M13" i="8"/>
  <c r="AT35" i="5"/>
  <c r="M14" i="8"/>
  <c r="AT36" i="5"/>
  <c r="M15" i="8"/>
  <c r="AT37" i="5"/>
  <c r="M16" i="8"/>
  <c r="AT38" i="5"/>
  <c r="M17" i="8"/>
  <c r="AT39" i="5"/>
  <c r="M18" i="8"/>
  <c r="AT40" i="5"/>
  <c r="M19" i="8"/>
  <c r="AT41" i="5"/>
  <c r="M20" i="8"/>
  <c r="AT42" i="5"/>
  <c r="M21" i="8"/>
  <c r="AT43" i="5"/>
  <c r="M22" i="8"/>
  <c r="AT44" i="5"/>
  <c r="M23" i="8"/>
  <c r="AT45" i="5"/>
  <c r="M24" i="8"/>
  <c r="AT46" i="5"/>
  <c r="M25" i="8"/>
  <c r="AT47" i="5"/>
  <c r="M26" i="8"/>
  <c r="AT48" i="5"/>
  <c r="M27" i="8"/>
  <c r="M9"/>
  <c r="M8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BH33" i="5"/>
  <c r="BH34"/>
  <c r="BH35"/>
  <c r="BH36"/>
  <c r="BH37"/>
  <c r="BH38"/>
  <c r="BH39"/>
  <c r="BH40"/>
  <c r="BH41"/>
  <c r="BH42"/>
  <c r="BH43"/>
  <c r="BH44"/>
  <c r="BH45"/>
  <c r="BH46"/>
  <c r="BH47"/>
  <c r="BH48"/>
  <c r="L27" i="8"/>
  <c r="C27"/>
  <c r="L26"/>
  <c r="C26"/>
  <c r="L25"/>
  <c r="C25"/>
  <c r="L24"/>
  <c r="C24"/>
  <c r="L23"/>
  <c r="C23"/>
  <c r="L22"/>
  <c r="C22"/>
  <c r="L21"/>
  <c r="C21"/>
  <c r="L20"/>
  <c r="C20"/>
  <c r="L19"/>
  <c r="C19"/>
  <c r="L18"/>
  <c r="C18"/>
  <c r="L17"/>
  <c r="C17"/>
  <c r="L16"/>
  <c r="C16"/>
  <c r="L15"/>
  <c r="C15"/>
  <c r="L14"/>
  <c r="C14"/>
  <c r="L13"/>
  <c r="C13"/>
  <c r="L12"/>
  <c r="C12"/>
  <c r="L11"/>
  <c r="C11"/>
  <c r="L10"/>
  <c r="C10"/>
  <c r="L9"/>
  <c r="C9"/>
  <c r="A9"/>
  <c r="A10"/>
  <c r="L8"/>
  <c r="C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O7"/>
  <c r="T7"/>
  <c r="M7"/>
  <c r="R7"/>
  <c r="P7"/>
  <c r="U7"/>
  <c r="N7"/>
  <c r="S7"/>
  <c r="E8"/>
  <c r="F8"/>
  <c r="P8" i="7"/>
  <c r="BE30" i="5"/>
  <c r="P9" i="7"/>
  <c r="BE31" i="5"/>
  <c r="P10" i="7"/>
  <c r="BE32" i="5"/>
  <c r="P11" i="7"/>
  <c r="BE33" i="5"/>
  <c r="P12" i="7"/>
  <c r="O8"/>
  <c r="BD30" i="5"/>
  <c r="O9" i="7"/>
  <c r="BD31" i="5"/>
  <c r="O10" i="7"/>
  <c r="BD32" i="5"/>
  <c r="O11" i="7"/>
  <c r="BD33" i="5"/>
  <c r="O12" i="7"/>
  <c r="BD34" i="5"/>
  <c r="O13" i="7"/>
  <c r="BD35" i="5"/>
  <c r="O14" i="7"/>
  <c r="BD36" i="5"/>
  <c r="O15" i="7"/>
  <c r="BD37" i="5"/>
  <c r="O16" i="7"/>
  <c r="BD38" i="5"/>
  <c r="O17" i="7"/>
  <c r="N8"/>
  <c r="BC30" i="5"/>
  <c r="N9" i="7"/>
  <c r="BC31" i="5"/>
  <c r="N10" i="7"/>
  <c r="BC32" i="5"/>
  <c r="N11" i="7"/>
  <c r="BC33" i="5"/>
  <c r="N12" i="7"/>
  <c r="BC34" i="5"/>
  <c r="N13" i="7"/>
  <c r="BC35" i="5"/>
  <c r="N14" i="7"/>
  <c r="BC36" i="5"/>
  <c r="N15" i="7"/>
  <c r="BC37" i="5"/>
  <c r="N16" i="7"/>
  <c r="BC38" i="5"/>
  <c r="N17" i="7"/>
  <c r="BC39" i="5"/>
  <c r="N18" i="7"/>
  <c r="BC40" i="5"/>
  <c r="N19" i="7"/>
  <c r="BC41" i="5"/>
  <c r="N20" i="7"/>
  <c r="BC42" i="5"/>
  <c r="N21" i="7"/>
  <c r="BC43" i="5"/>
  <c r="N22" i="7"/>
  <c r="BB30" i="5"/>
  <c r="M9" i="7"/>
  <c r="BB31" i="5"/>
  <c r="M10" i="7"/>
  <c r="BB32" i="5"/>
  <c r="M11" i="7"/>
  <c r="BB33" i="5"/>
  <c r="M12" i="7"/>
  <c r="BB34" i="5"/>
  <c r="M13" i="7"/>
  <c r="BB35" i="5"/>
  <c r="M14" i="7"/>
  <c r="BB36" i="5"/>
  <c r="M15" i="7"/>
  <c r="BB37" i="5"/>
  <c r="M16" i="7"/>
  <c r="BB38" i="5"/>
  <c r="M17" i="7"/>
  <c r="BB39" i="5"/>
  <c r="M18" i="7"/>
  <c r="BB40" i="5"/>
  <c r="M19" i="7"/>
  <c r="BB41" i="5"/>
  <c r="M20" i="7"/>
  <c r="BB42" i="5"/>
  <c r="M21" i="7"/>
  <c r="BB43" i="5"/>
  <c r="M22" i="7"/>
  <c r="BB44" i="5"/>
  <c r="M23" i="7"/>
  <c r="BB45" i="5"/>
  <c r="M24" i="7"/>
  <c r="BB46" i="5"/>
  <c r="M25" i="7"/>
  <c r="BB47" i="5"/>
  <c r="M26" i="7"/>
  <c r="BB48" i="5"/>
  <c r="M27" i="7"/>
  <c r="M8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L27"/>
  <c r="C27"/>
  <c r="L26"/>
  <c r="C26"/>
  <c r="L25"/>
  <c r="C25"/>
  <c r="L24"/>
  <c r="C24"/>
  <c r="L23"/>
  <c r="C23"/>
  <c r="L22"/>
  <c r="C22"/>
  <c r="L21"/>
  <c r="C21"/>
  <c r="L20"/>
  <c r="C20"/>
  <c r="L19"/>
  <c r="C19"/>
  <c r="L18"/>
  <c r="C18"/>
  <c r="L17"/>
  <c r="C17"/>
  <c r="L16"/>
  <c r="C16"/>
  <c r="L15"/>
  <c r="C15"/>
  <c r="L14"/>
  <c r="C14"/>
  <c r="L13"/>
  <c r="C13"/>
  <c r="L12"/>
  <c r="C12"/>
  <c r="L11"/>
  <c r="C11"/>
  <c r="L10"/>
  <c r="C10"/>
  <c r="L9"/>
  <c r="C9"/>
  <c r="A9"/>
  <c r="A10"/>
  <c r="L8"/>
  <c r="C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P7"/>
  <c r="U7"/>
  <c r="Z7"/>
  <c r="M7"/>
  <c r="R7"/>
  <c r="W7"/>
  <c r="O7"/>
  <c r="T7"/>
  <c r="Y7"/>
  <c r="N7"/>
  <c r="S7"/>
  <c r="X7"/>
  <c r="B6"/>
  <c r="E8"/>
  <c r="P8" i="6"/>
  <c r="BM30" i="5"/>
  <c r="P9" i="6"/>
  <c r="BM31" i="5"/>
  <c r="P10" i="6"/>
  <c r="BM32" i="5"/>
  <c r="P11" i="6"/>
  <c r="BM33" i="5"/>
  <c r="P12" i="6"/>
  <c r="P7"/>
  <c r="U7"/>
  <c r="O7"/>
  <c r="T7"/>
  <c r="L23"/>
  <c r="BJ30" i="5"/>
  <c r="BJ31"/>
  <c r="BJ32"/>
  <c r="BJ33"/>
  <c r="BJ34"/>
  <c r="BJ35"/>
  <c r="BJ36"/>
  <c r="BJ37"/>
  <c r="BJ38"/>
  <c r="BJ39"/>
  <c r="BJ40"/>
  <c r="BJ41"/>
  <c r="BJ42"/>
  <c r="BJ43"/>
  <c r="BJ44"/>
  <c r="M23" i="6"/>
  <c r="L24"/>
  <c r="BJ45" i="5"/>
  <c r="M24" i="6"/>
  <c r="L25"/>
  <c r="BJ46" i="5"/>
  <c r="M25" i="6"/>
  <c r="L26"/>
  <c r="BJ47" i="5"/>
  <c r="M26" i="6"/>
  <c r="L27"/>
  <c r="BJ48" i="5"/>
  <c r="M27" i="6"/>
  <c r="L16"/>
  <c r="M16"/>
  <c r="BK30" i="5"/>
  <c r="BK31"/>
  <c r="BK32"/>
  <c r="BK33"/>
  <c r="BK34"/>
  <c r="BK35"/>
  <c r="BK36"/>
  <c r="BK37"/>
  <c r="N16" i="6"/>
  <c r="BL30" i="5"/>
  <c r="BL31"/>
  <c r="BL32"/>
  <c r="BL33"/>
  <c r="BL34"/>
  <c r="BL35"/>
  <c r="BL36"/>
  <c r="BL37"/>
  <c r="O16" i="6"/>
  <c r="L17"/>
  <c r="M17"/>
  <c r="BK38" i="5"/>
  <c r="N17" i="6"/>
  <c r="BL38" i="5"/>
  <c r="O17" i="6"/>
  <c r="L18"/>
  <c r="M18"/>
  <c r="BK39" i="5"/>
  <c r="N18" i="6"/>
  <c r="L19"/>
  <c r="M19"/>
  <c r="BK40" i="5"/>
  <c r="N19" i="6"/>
  <c r="L20"/>
  <c r="M20"/>
  <c r="BK41" i="5"/>
  <c r="N20" i="6"/>
  <c r="L21"/>
  <c r="M21"/>
  <c r="BK42" i="5"/>
  <c r="N21" i="6"/>
  <c r="L22"/>
  <c r="M22"/>
  <c r="BK43" i="5"/>
  <c r="N22" i="6"/>
  <c r="L9"/>
  <c r="L10"/>
  <c r="L11"/>
  <c r="L12"/>
  <c r="L13"/>
  <c r="L14"/>
  <c r="L15"/>
  <c r="L8"/>
  <c r="M8"/>
  <c r="N8"/>
  <c r="O8"/>
  <c r="M9"/>
  <c r="N9"/>
  <c r="O9"/>
  <c r="M10"/>
  <c r="N10"/>
  <c r="O10"/>
  <c r="M11"/>
  <c r="N11"/>
  <c r="O11"/>
  <c r="M12"/>
  <c r="N12"/>
  <c r="O12"/>
  <c r="M13"/>
  <c r="N13"/>
  <c r="O13"/>
  <c r="M14"/>
  <c r="N14"/>
  <c r="O14"/>
  <c r="M15"/>
  <c r="N15"/>
  <c r="O15"/>
  <c r="N7"/>
  <c r="S7"/>
  <c r="M7"/>
  <c r="R7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C128"/>
  <c r="C126"/>
  <c r="C127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104"/>
  <c r="C103"/>
  <c r="C102"/>
  <c r="C101"/>
  <c r="C100"/>
  <c r="C99"/>
  <c r="C98"/>
  <c r="C97"/>
  <c r="C96"/>
  <c r="C95"/>
  <c r="C94"/>
  <c r="C93"/>
  <c r="C92"/>
  <c r="C91"/>
  <c r="C90"/>
  <c r="C89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51"/>
  <c r="C50"/>
  <c r="C49"/>
  <c r="C48"/>
  <c r="C47"/>
  <c r="C46"/>
  <c r="C45"/>
  <c r="C44"/>
  <c r="C43"/>
  <c r="C42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C9"/>
  <c r="C8"/>
  <c r="D9"/>
  <c r="B5"/>
  <c r="AY54" i="5"/>
  <c r="BD54"/>
  <c r="AZ54"/>
  <c r="BE54"/>
  <c r="AX54"/>
  <c r="BC54"/>
  <c r="AR56"/>
  <c r="AW56"/>
  <c r="AR57"/>
  <c r="AW57"/>
  <c r="AR58"/>
  <c r="AW58"/>
  <c r="AR33"/>
  <c r="AR59"/>
  <c r="AW59"/>
  <c r="AR34"/>
  <c r="AR60"/>
  <c r="AW60"/>
  <c r="AR35"/>
  <c r="AR61"/>
  <c r="AW61"/>
  <c r="AR36"/>
  <c r="AR62"/>
  <c r="AW62"/>
  <c r="AR37"/>
  <c r="AR63"/>
  <c r="AW63"/>
  <c r="AR38"/>
  <c r="AR64"/>
  <c r="AW64"/>
  <c r="AR39"/>
  <c r="AR65"/>
  <c r="AW65"/>
  <c r="AR40"/>
  <c r="AR66"/>
  <c r="AW66"/>
  <c r="AR41"/>
  <c r="AR67"/>
  <c r="AW67"/>
  <c r="AR42"/>
  <c r="AR68"/>
  <c r="AW68"/>
  <c r="AR43"/>
  <c r="AR69"/>
  <c r="AW69"/>
  <c r="AR55"/>
  <c r="AW55"/>
  <c r="AS53"/>
  <c r="AX53"/>
  <c r="BC53"/>
  <c r="AS55"/>
  <c r="AX55"/>
  <c r="BC55"/>
  <c r="AT55"/>
  <c r="AY55"/>
  <c r="BD55"/>
  <c r="AU55"/>
  <c r="AZ55"/>
  <c r="BE55"/>
  <c r="AS56"/>
  <c r="AX56"/>
  <c r="BC56"/>
  <c r="AT56"/>
  <c r="AY56"/>
  <c r="BD56"/>
  <c r="AU56"/>
  <c r="AZ56"/>
  <c r="BE56"/>
  <c r="AS57"/>
  <c r="AX57"/>
  <c r="BC57"/>
  <c r="AT57"/>
  <c r="AY57"/>
  <c r="BD57"/>
  <c r="AU57"/>
  <c r="AZ57"/>
  <c r="BE57"/>
  <c r="AS58"/>
  <c r="AX58"/>
  <c r="BC58"/>
  <c r="AT58"/>
  <c r="AY58"/>
  <c r="BD58"/>
  <c r="AU58"/>
  <c r="AZ58"/>
  <c r="BE58"/>
  <c r="AS59"/>
  <c r="AX59"/>
  <c r="BC59"/>
  <c r="AT59"/>
  <c r="AY59"/>
  <c r="BD59"/>
  <c r="AU59"/>
  <c r="AZ59"/>
  <c r="BE59"/>
  <c r="AS60"/>
  <c r="AX60"/>
  <c r="AT60"/>
  <c r="AY60"/>
  <c r="AU60"/>
  <c r="AZ60"/>
  <c r="AS61"/>
  <c r="AX61"/>
  <c r="AT61"/>
  <c r="AY61"/>
  <c r="AU61"/>
  <c r="AZ61"/>
  <c r="AS62"/>
  <c r="AX62"/>
  <c r="AT62"/>
  <c r="AY62"/>
  <c r="AU62"/>
  <c r="AZ62"/>
  <c r="AS63"/>
  <c r="AX63"/>
  <c r="AT63"/>
  <c r="AY63"/>
  <c r="AU63"/>
  <c r="AZ63"/>
  <c r="AS64"/>
  <c r="AX64"/>
  <c r="AT64"/>
  <c r="AY64"/>
  <c r="AU64"/>
  <c r="AZ64"/>
  <c r="AS65"/>
  <c r="AT65"/>
  <c r="AU65"/>
  <c r="AS66"/>
  <c r="AT66"/>
  <c r="AU66"/>
  <c r="AS67"/>
  <c r="AT67"/>
  <c r="AU67"/>
  <c r="AS68"/>
  <c r="AT68"/>
  <c r="AU68"/>
  <c r="AS69"/>
  <c r="AT69"/>
  <c r="AU69"/>
  <c r="BH49"/>
  <c r="BI30"/>
  <c r="BI31"/>
  <c r="BI32"/>
  <c r="BI33"/>
  <c r="BI34"/>
  <c r="BI35"/>
  <c r="BI36"/>
  <c r="BI37"/>
  <c r="BI38"/>
  <c r="BI39"/>
  <c r="BI40"/>
  <c r="BI41"/>
  <c r="BI42"/>
  <c r="BI43"/>
  <c r="BI44"/>
  <c r="BI45"/>
  <c r="BI46"/>
  <c r="BI47"/>
  <c r="BI48"/>
  <c r="BI49"/>
  <c r="AZ33"/>
  <c r="AZ34"/>
  <c r="AZ35"/>
  <c r="AZ36"/>
  <c r="AZ37"/>
  <c r="AZ38"/>
  <c r="AZ39"/>
  <c r="AZ40"/>
  <c r="AZ41"/>
  <c r="AZ42"/>
  <c r="AZ43"/>
  <c r="AZ44"/>
  <c r="AZ45"/>
  <c r="AZ46"/>
  <c r="AZ47"/>
  <c r="AZ48"/>
  <c r="AZ49"/>
  <c r="BA30"/>
  <c r="BA31"/>
  <c r="BA32"/>
  <c r="BA33"/>
  <c r="BA34"/>
  <c r="BA35"/>
  <c r="BA36"/>
  <c r="BA37"/>
  <c r="BA38"/>
  <c r="BA39"/>
  <c r="BA40"/>
  <c r="BA41"/>
  <c r="BA42"/>
  <c r="BA43"/>
  <c r="BA44"/>
  <c r="BA45"/>
  <c r="BA46"/>
  <c r="BA47"/>
  <c r="BA48"/>
  <c r="BA49"/>
  <c r="AS30"/>
  <c r="AS31"/>
  <c r="AS32"/>
  <c r="AS33"/>
  <c r="AS34"/>
  <c r="AS35"/>
  <c r="AS36"/>
  <c r="AS37"/>
  <c r="AS38"/>
  <c r="AS39"/>
  <c r="AS40"/>
  <c r="AS41"/>
  <c r="AS42"/>
  <c r="AS43"/>
  <c r="AS44"/>
  <c r="AS45"/>
  <c r="AS46"/>
  <c r="AS47"/>
  <c r="AS48"/>
  <c r="AS49"/>
  <c r="A11" i="8"/>
  <c r="E10"/>
  <c r="E9"/>
  <c r="G8"/>
  <c r="H8"/>
  <c r="I8"/>
  <c r="J8"/>
  <c r="Q8"/>
  <c r="U8"/>
  <c r="F8" i="7"/>
  <c r="G8"/>
  <c r="A11"/>
  <c r="E10"/>
  <c r="E9"/>
  <c r="D10" i="6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E20"/>
  <c r="E123"/>
  <c r="E67"/>
  <c r="E83"/>
  <c r="E19"/>
  <c r="E91"/>
  <c r="E99"/>
  <c r="E35"/>
  <c r="E27"/>
  <c r="E107"/>
  <c r="E43"/>
  <c r="E115"/>
  <c r="E51"/>
  <c r="E59"/>
  <c r="E11"/>
  <c r="E75"/>
  <c r="E125"/>
  <c r="E109"/>
  <c r="E93"/>
  <c r="E77"/>
  <c r="E61"/>
  <c r="E29"/>
  <c r="E9"/>
  <c r="F9"/>
  <c r="E113"/>
  <c r="E97"/>
  <c r="E81"/>
  <c r="E65"/>
  <c r="E49"/>
  <c r="E33"/>
  <c r="E17"/>
  <c r="E117"/>
  <c r="E37"/>
  <c r="E14"/>
  <c r="E118"/>
  <c r="E102"/>
  <c r="E86"/>
  <c r="E70"/>
  <c r="E54"/>
  <c r="E38"/>
  <c r="E22"/>
  <c r="E13"/>
  <c r="E101"/>
  <c r="E85"/>
  <c r="E69"/>
  <c r="E53"/>
  <c r="E21"/>
  <c r="E121"/>
  <c r="E105"/>
  <c r="E89"/>
  <c r="E73"/>
  <c r="E57"/>
  <c r="E41"/>
  <c r="E25"/>
  <c r="E45"/>
  <c r="E126"/>
  <c r="E110"/>
  <c r="E94"/>
  <c r="E78"/>
  <c r="E62"/>
  <c r="E46"/>
  <c r="E30"/>
  <c r="E8"/>
  <c r="F8"/>
  <c r="E128"/>
  <c r="E120"/>
  <c r="E112"/>
  <c r="E104"/>
  <c r="E96"/>
  <c r="E88"/>
  <c r="E80"/>
  <c r="E72"/>
  <c r="E64"/>
  <c r="E56"/>
  <c r="E48"/>
  <c r="E40"/>
  <c r="E32"/>
  <c r="E24"/>
  <c r="E16"/>
  <c r="E10"/>
  <c r="E122"/>
  <c r="E114"/>
  <c r="E106"/>
  <c r="E98"/>
  <c r="E90"/>
  <c r="E82"/>
  <c r="E74"/>
  <c r="E66"/>
  <c r="E58"/>
  <c r="E50"/>
  <c r="E42"/>
  <c r="E34"/>
  <c r="E26"/>
  <c r="E18"/>
  <c r="E12"/>
  <c r="E124"/>
  <c r="E116"/>
  <c r="E108"/>
  <c r="E100"/>
  <c r="E92"/>
  <c r="E84"/>
  <c r="E76"/>
  <c r="E68"/>
  <c r="E60"/>
  <c r="E52"/>
  <c r="E44"/>
  <c r="E36"/>
  <c r="E28"/>
  <c r="E15"/>
  <c r="E127"/>
  <c r="E119"/>
  <c r="E111"/>
  <c r="E103"/>
  <c r="E95"/>
  <c r="E87"/>
  <c r="E79"/>
  <c r="E71"/>
  <c r="E63"/>
  <c r="E55"/>
  <c r="E47"/>
  <c r="E39"/>
  <c r="E31"/>
  <c r="E23"/>
  <c r="F10" i="8"/>
  <c r="G10"/>
  <c r="F9"/>
  <c r="T8"/>
  <c r="A12"/>
  <c r="E11"/>
  <c r="R8"/>
  <c r="S8"/>
  <c r="A12" i="7"/>
  <c r="E11"/>
  <c r="F10"/>
  <c r="G10"/>
  <c r="H8"/>
  <c r="I8"/>
  <c r="J8"/>
  <c r="Q8"/>
  <c r="F9"/>
  <c r="G9" i="6"/>
  <c r="H9"/>
  <c r="I9"/>
  <c r="J9"/>
  <c r="G8"/>
  <c r="H8"/>
  <c r="I8"/>
  <c r="J8"/>
  <c r="Q8"/>
  <c r="F11" i="8"/>
  <c r="H10"/>
  <c r="I10"/>
  <c r="J10"/>
  <c r="Q9"/>
  <c r="A13"/>
  <c r="E12"/>
  <c r="G9"/>
  <c r="H9"/>
  <c r="I9"/>
  <c r="J9"/>
  <c r="F11" i="7"/>
  <c r="G11"/>
  <c r="H10"/>
  <c r="I10"/>
  <c r="J10"/>
  <c r="Q9"/>
  <c r="A13"/>
  <c r="E12"/>
  <c r="T8"/>
  <c r="R8"/>
  <c r="S8"/>
  <c r="U8"/>
  <c r="G9"/>
  <c r="H9"/>
  <c r="I9"/>
  <c r="J9"/>
  <c r="R8" i="6"/>
  <c r="U8"/>
  <c r="S8"/>
  <c r="T8"/>
  <c r="F10"/>
  <c r="G10"/>
  <c r="G11" i="8"/>
  <c r="H11"/>
  <c r="I11"/>
  <c r="J11"/>
  <c r="R9"/>
  <c r="S9"/>
  <c r="T9"/>
  <c r="U9"/>
  <c r="E13"/>
  <c r="A14"/>
  <c r="F12"/>
  <c r="G12"/>
  <c r="H11" i="7"/>
  <c r="I11"/>
  <c r="J11"/>
  <c r="F12"/>
  <c r="G12"/>
  <c r="S9"/>
  <c r="U9"/>
  <c r="T9"/>
  <c r="R9"/>
  <c r="E13"/>
  <c r="A14"/>
  <c r="H10" i="6"/>
  <c r="I10"/>
  <c r="J10"/>
  <c r="Q9"/>
  <c r="F12"/>
  <c r="F11"/>
  <c r="H12" i="8"/>
  <c r="I12"/>
  <c r="J12"/>
  <c r="Q10"/>
  <c r="F13"/>
  <c r="G13"/>
  <c r="A15"/>
  <c r="E14"/>
  <c r="H12" i="7"/>
  <c r="I12"/>
  <c r="J12"/>
  <c r="Q10"/>
  <c r="F13"/>
  <c r="A15"/>
  <c r="E14"/>
  <c r="U9" i="6"/>
  <c r="S9"/>
  <c r="R9"/>
  <c r="T9"/>
  <c r="G12"/>
  <c r="H12"/>
  <c r="I12"/>
  <c r="J12"/>
  <c r="Q10"/>
  <c r="G11"/>
  <c r="H11"/>
  <c r="I11"/>
  <c r="J11"/>
  <c r="F13"/>
  <c r="H13" i="8"/>
  <c r="I13"/>
  <c r="J13"/>
  <c r="U10"/>
  <c r="S10"/>
  <c r="R10"/>
  <c r="T10"/>
  <c r="A16"/>
  <c r="E15"/>
  <c r="F14"/>
  <c r="R10" i="7"/>
  <c r="U10"/>
  <c r="T10"/>
  <c r="S10"/>
  <c r="F14"/>
  <c r="G14"/>
  <c r="A16"/>
  <c r="E15"/>
  <c r="G13"/>
  <c r="H13"/>
  <c r="I13"/>
  <c r="J13"/>
  <c r="U10" i="6"/>
  <c r="T10"/>
  <c r="S10"/>
  <c r="R10"/>
  <c r="G13"/>
  <c r="H13"/>
  <c r="I13"/>
  <c r="J13"/>
  <c r="F14"/>
  <c r="F15" i="8"/>
  <c r="G15"/>
  <c r="A17"/>
  <c r="E16"/>
  <c r="G14"/>
  <c r="H14"/>
  <c r="I14"/>
  <c r="J14"/>
  <c r="Q11"/>
  <c r="A17" i="7"/>
  <c r="E16"/>
  <c r="F15"/>
  <c r="H14"/>
  <c r="I14"/>
  <c r="J14"/>
  <c r="Q11"/>
  <c r="G14" i="6"/>
  <c r="H14"/>
  <c r="I14"/>
  <c r="J14"/>
  <c r="Q11"/>
  <c r="F15"/>
  <c r="T11" i="8"/>
  <c r="U11"/>
  <c r="R11"/>
  <c r="S11"/>
  <c r="F16"/>
  <c r="A18"/>
  <c r="E17"/>
  <c r="H15"/>
  <c r="I15"/>
  <c r="J15"/>
  <c r="S11" i="7"/>
  <c r="T11"/>
  <c r="U11"/>
  <c r="R11"/>
  <c r="A18"/>
  <c r="E17"/>
  <c r="F16"/>
  <c r="G16"/>
  <c r="G15"/>
  <c r="H15"/>
  <c r="I15"/>
  <c r="J15"/>
  <c r="U11" i="6"/>
  <c r="T11"/>
  <c r="S11"/>
  <c r="R11"/>
  <c r="G15"/>
  <c r="H15"/>
  <c r="I15"/>
  <c r="J15"/>
  <c r="F16"/>
  <c r="G16" i="8"/>
  <c r="H16"/>
  <c r="I16"/>
  <c r="J16"/>
  <c r="Q12"/>
  <c r="A19"/>
  <c r="E18"/>
  <c r="F17"/>
  <c r="A19" i="7"/>
  <c r="E18"/>
  <c r="F17"/>
  <c r="H16"/>
  <c r="I16"/>
  <c r="J16"/>
  <c r="Q12"/>
  <c r="G16" i="6"/>
  <c r="H16"/>
  <c r="I16"/>
  <c r="J16"/>
  <c r="Q12"/>
  <c r="F17"/>
  <c r="R12" i="8"/>
  <c r="S12"/>
  <c r="T12"/>
  <c r="U12"/>
  <c r="U29"/>
  <c r="A20"/>
  <c r="E19"/>
  <c r="F18"/>
  <c r="G17"/>
  <c r="H17"/>
  <c r="I17"/>
  <c r="J17"/>
  <c r="F18" i="7"/>
  <c r="G18"/>
  <c r="G17"/>
  <c r="H17"/>
  <c r="I17"/>
  <c r="J17"/>
  <c r="A20"/>
  <c r="E19"/>
  <c r="R12"/>
  <c r="T12"/>
  <c r="U12"/>
  <c r="U29"/>
  <c r="S12"/>
  <c r="T12" i="6"/>
  <c r="U12"/>
  <c r="U29"/>
  <c r="S12"/>
  <c r="R12"/>
  <c r="G17"/>
  <c r="H17"/>
  <c r="I17"/>
  <c r="J17"/>
  <c r="F18"/>
  <c r="A21" i="8"/>
  <c r="E20"/>
  <c r="G18"/>
  <c r="H18"/>
  <c r="I18"/>
  <c r="J18"/>
  <c r="Q13"/>
  <c r="F19"/>
  <c r="H18" i="7"/>
  <c r="I18"/>
  <c r="J18"/>
  <c r="Q13"/>
  <c r="T13"/>
  <c r="A21"/>
  <c r="E20"/>
  <c r="F19"/>
  <c r="G18" i="6"/>
  <c r="H18"/>
  <c r="I18"/>
  <c r="J18"/>
  <c r="Q13"/>
  <c r="F19"/>
  <c r="E21" i="8"/>
  <c r="A22"/>
  <c r="F20"/>
  <c r="G20"/>
  <c r="S13"/>
  <c r="R13"/>
  <c r="T13"/>
  <c r="G19"/>
  <c r="H19"/>
  <c r="I19"/>
  <c r="J19"/>
  <c r="R13" i="7"/>
  <c r="S13"/>
  <c r="E21"/>
  <c r="A22"/>
  <c r="F20"/>
  <c r="G20"/>
  <c r="G19"/>
  <c r="H19"/>
  <c r="I19"/>
  <c r="J19"/>
  <c r="S13" i="6"/>
  <c r="R13"/>
  <c r="T13"/>
  <c r="G19"/>
  <c r="H19"/>
  <c r="I19"/>
  <c r="J19"/>
  <c r="F20"/>
  <c r="F21" i="8"/>
  <c r="E22"/>
  <c r="A23"/>
  <c r="H20"/>
  <c r="I20"/>
  <c r="J20"/>
  <c r="Q14"/>
  <c r="F21" i="7"/>
  <c r="G21"/>
  <c r="E22"/>
  <c r="A23"/>
  <c r="H20"/>
  <c r="I20"/>
  <c r="J20"/>
  <c r="Q14"/>
  <c r="G20" i="6"/>
  <c r="H20"/>
  <c r="I20"/>
  <c r="J20"/>
  <c r="Q14"/>
  <c r="F21"/>
  <c r="F22" i="8"/>
  <c r="E23"/>
  <c r="A24"/>
  <c r="T14"/>
  <c r="S14"/>
  <c r="R14"/>
  <c r="G21"/>
  <c r="H21"/>
  <c r="I21"/>
  <c r="J21"/>
  <c r="F22" i="7"/>
  <c r="G22"/>
  <c r="E23"/>
  <c r="A24"/>
  <c r="S14"/>
  <c r="R14"/>
  <c r="T14"/>
  <c r="H21"/>
  <c r="I21"/>
  <c r="J21"/>
  <c r="R14" i="6"/>
  <c r="T14"/>
  <c r="S14"/>
  <c r="G21"/>
  <c r="H21"/>
  <c r="I21"/>
  <c r="J21"/>
  <c r="F22"/>
  <c r="A25" i="8"/>
  <c r="G22"/>
  <c r="H22"/>
  <c r="I22"/>
  <c r="J22"/>
  <c r="Q15"/>
  <c r="F23"/>
  <c r="A25" i="7"/>
  <c r="E24"/>
  <c r="H22"/>
  <c r="I22"/>
  <c r="J22"/>
  <c r="Q15"/>
  <c r="F23"/>
  <c r="G22" i="6"/>
  <c r="H22"/>
  <c r="I22"/>
  <c r="J22"/>
  <c r="Q15"/>
  <c r="F23"/>
  <c r="T15" i="8"/>
  <c r="S15"/>
  <c r="R15"/>
  <c r="E25"/>
  <c r="A26"/>
  <c r="G23"/>
  <c r="H23"/>
  <c r="I23"/>
  <c r="J23"/>
  <c r="E25" i="7"/>
  <c r="A26"/>
  <c r="F24"/>
  <c r="G24"/>
  <c r="S15"/>
  <c r="T15"/>
  <c r="R15"/>
  <c r="G23"/>
  <c r="H23"/>
  <c r="I23"/>
  <c r="J23"/>
  <c r="T15" i="6"/>
  <c r="R15"/>
  <c r="S15"/>
  <c r="G23"/>
  <c r="H23"/>
  <c r="I23"/>
  <c r="J23"/>
  <c r="F24"/>
  <c r="F25" i="8"/>
  <c r="G25"/>
  <c r="E26"/>
  <c r="A27"/>
  <c r="H24" i="7"/>
  <c r="I24"/>
  <c r="J24"/>
  <c r="Q16"/>
  <c r="S16"/>
  <c r="E26"/>
  <c r="A27"/>
  <c r="F25"/>
  <c r="G25"/>
  <c r="G24" i="6"/>
  <c r="H24"/>
  <c r="I24"/>
  <c r="J24"/>
  <c r="Q16"/>
  <c r="F25"/>
  <c r="T16" i="8"/>
  <c r="R16"/>
  <c r="S16"/>
  <c r="F26"/>
  <c r="G26"/>
  <c r="E27"/>
  <c r="A28"/>
  <c r="H25"/>
  <c r="I25"/>
  <c r="J25"/>
  <c r="T16" i="7"/>
  <c r="R16"/>
  <c r="F26"/>
  <c r="G26"/>
  <c r="E27"/>
  <c r="A28"/>
  <c r="H25"/>
  <c r="I25"/>
  <c r="J25"/>
  <c r="T16" i="6"/>
  <c r="R16"/>
  <c r="S16"/>
  <c r="G25"/>
  <c r="H25"/>
  <c r="I25"/>
  <c r="J25"/>
  <c r="F26"/>
  <c r="F27" i="8"/>
  <c r="A29"/>
  <c r="E28"/>
  <c r="H26"/>
  <c r="I26"/>
  <c r="J26"/>
  <c r="Q17"/>
  <c r="H26" i="7"/>
  <c r="I26"/>
  <c r="J26"/>
  <c r="Q17"/>
  <c r="R17"/>
  <c r="F27"/>
  <c r="A29"/>
  <c r="E28"/>
  <c r="G26" i="6"/>
  <c r="H26"/>
  <c r="I26"/>
  <c r="J26"/>
  <c r="Q17"/>
  <c r="F27"/>
  <c r="G27" i="8"/>
  <c r="H27"/>
  <c r="I27"/>
  <c r="J27"/>
  <c r="E29"/>
  <c r="A30"/>
  <c r="F28"/>
  <c r="S17"/>
  <c r="T17"/>
  <c r="T29"/>
  <c r="R17"/>
  <c r="S17" i="7"/>
  <c r="T17"/>
  <c r="T29"/>
  <c r="E29"/>
  <c r="A30"/>
  <c r="F28"/>
  <c r="G28"/>
  <c r="G27"/>
  <c r="H27"/>
  <c r="I27"/>
  <c r="J27"/>
  <c r="T17" i="6"/>
  <c r="T29"/>
  <c r="S17"/>
  <c r="R17"/>
  <c r="G27"/>
  <c r="H27"/>
  <c r="I27"/>
  <c r="J27"/>
  <c r="F28"/>
  <c r="F29" i="8"/>
  <c r="G28"/>
  <c r="H28"/>
  <c r="I28"/>
  <c r="J28"/>
  <c r="Q18"/>
  <c r="E30"/>
  <c r="A31"/>
  <c r="F29" i="7"/>
  <c r="G29"/>
  <c r="E30"/>
  <c r="A31"/>
  <c r="H28"/>
  <c r="I28"/>
  <c r="J28"/>
  <c r="Q18"/>
  <c r="G28" i="6"/>
  <c r="H28"/>
  <c r="I28"/>
  <c r="J28"/>
  <c r="Q18"/>
  <c r="F29"/>
  <c r="S18" i="8"/>
  <c r="R18"/>
  <c r="F30"/>
  <c r="G29"/>
  <c r="H29"/>
  <c r="I29"/>
  <c r="J29"/>
  <c r="E31"/>
  <c r="A32"/>
  <c r="F30" i="7"/>
  <c r="G30"/>
  <c r="E31"/>
  <c r="A32"/>
  <c r="S18"/>
  <c r="R18"/>
  <c r="H29"/>
  <c r="I29"/>
  <c r="J29"/>
  <c r="S18" i="6"/>
  <c r="R18"/>
  <c r="G29"/>
  <c r="H29"/>
  <c r="I29"/>
  <c r="J29"/>
  <c r="F30"/>
  <c r="G30" i="8"/>
  <c r="H30"/>
  <c r="I30"/>
  <c r="J30"/>
  <c r="Q19"/>
  <c r="F31"/>
  <c r="A33"/>
  <c r="E32"/>
  <c r="A33" i="7"/>
  <c r="E32"/>
  <c r="H30"/>
  <c r="I30"/>
  <c r="J30"/>
  <c r="Q19"/>
  <c r="F31"/>
  <c r="G30" i="6"/>
  <c r="H30"/>
  <c r="I30"/>
  <c r="J30"/>
  <c r="Q19"/>
  <c r="F31"/>
  <c r="S19" i="8"/>
  <c r="R19"/>
  <c r="A34"/>
  <c r="E33"/>
  <c r="G31"/>
  <c r="H31"/>
  <c r="I31"/>
  <c r="J31"/>
  <c r="F32"/>
  <c r="F32" i="7"/>
  <c r="G32"/>
  <c r="S19"/>
  <c r="R19"/>
  <c r="A34"/>
  <c r="E33"/>
  <c r="G31"/>
  <c r="H31"/>
  <c r="I31"/>
  <c r="J31"/>
  <c r="R19" i="6"/>
  <c r="S19"/>
  <c r="G31"/>
  <c r="H31"/>
  <c r="I31"/>
  <c r="J31"/>
  <c r="F32"/>
  <c r="F33" i="8"/>
  <c r="A35"/>
  <c r="E34"/>
  <c r="G32"/>
  <c r="H32"/>
  <c r="I32"/>
  <c r="J32"/>
  <c r="Q20"/>
  <c r="H32" i="7"/>
  <c r="I32"/>
  <c r="J32"/>
  <c r="Q20"/>
  <c r="A35"/>
  <c r="E34"/>
  <c r="F33"/>
  <c r="G32" i="6"/>
  <c r="H32"/>
  <c r="I32"/>
  <c r="J32"/>
  <c r="Q20"/>
  <c r="F33"/>
  <c r="G33" i="8"/>
  <c r="H33"/>
  <c r="I33"/>
  <c r="J33"/>
  <c r="A36"/>
  <c r="E35"/>
  <c r="R20"/>
  <c r="S20"/>
  <c r="F34"/>
  <c r="R20" i="7"/>
  <c r="S20"/>
  <c r="A36"/>
  <c r="E35"/>
  <c r="F34"/>
  <c r="G33"/>
  <c r="H33"/>
  <c r="I33"/>
  <c r="J33"/>
  <c r="R20" i="6"/>
  <c r="S20"/>
  <c r="G33"/>
  <c r="H33"/>
  <c r="I33"/>
  <c r="J33"/>
  <c r="F34"/>
  <c r="F35" i="8"/>
  <c r="A37"/>
  <c r="E36"/>
  <c r="G34"/>
  <c r="H34"/>
  <c r="I34"/>
  <c r="J34"/>
  <c r="Q21"/>
  <c r="A37" i="7"/>
  <c r="E36"/>
  <c r="F35"/>
  <c r="G34"/>
  <c r="H34"/>
  <c r="I34"/>
  <c r="J34"/>
  <c r="Q21"/>
  <c r="G34" i="6"/>
  <c r="H34"/>
  <c r="I34"/>
  <c r="J34"/>
  <c r="Q21"/>
  <c r="F35"/>
  <c r="A38" i="8"/>
  <c r="E37"/>
  <c r="S21"/>
  <c r="R21"/>
  <c r="F36"/>
  <c r="G36"/>
  <c r="G35"/>
  <c r="H35"/>
  <c r="I35"/>
  <c r="J35"/>
  <c r="F36" i="7"/>
  <c r="G35"/>
  <c r="H35"/>
  <c r="I35"/>
  <c r="J35"/>
  <c r="A38"/>
  <c r="E37"/>
  <c r="S21"/>
  <c r="R21"/>
  <c r="S21" i="6"/>
  <c r="R21"/>
  <c r="G35"/>
  <c r="H35"/>
  <c r="I35"/>
  <c r="J35"/>
  <c r="H36" i="8"/>
  <c r="I36"/>
  <c r="J36"/>
  <c r="Q22"/>
  <c r="R22"/>
  <c r="E38"/>
  <c r="A39"/>
  <c r="F37"/>
  <c r="G36" i="7"/>
  <c r="H36"/>
  <c r="I36"/>
  <c r="J36"/>
  <c r="Q22"/>
  <c r="E38"/>
  <c r="A39"/>
  <c r="F37"/>
  <c r="F37" i="6"/>
  <c r="F36"/>
  <c r="S22" i="8"/>
  <c r="S29"/>
  <c r="G37"/>
  <c r="H37"/>
  <c r="I37"/>
  <c r="J37"/>
  <c r="F38"/>
  <c r="G38"/>
  <c r="E39"/>
  <c r="A40"/>
  <c r="R22" i="7"/>
  <c r="S22"/>
  <c r="S29"/>
  <c r="F38"/>
  <c r="E39"/>
  <c r="A40"/>
  <c r="G37"/>
  <c r="H37"/>
  <c r="I37"/>
  <c r="J37"/>
  <c r="G37" i="6"/>
  <c r="H37"/>
  <c r="I37"/>
  <c r="J37"/>
  <c r="G36"/>
  <c r="H36"/>
  <c r="I36"/>
  <c r="J36"/>
  <c r="Q22"/>
  <c r="F38"/>
  <c r="A41" i="8"/>
  <c r="E40"/>
  <c r="F39"/>
  <c r="H38"/>
  <c r="I38"/>
  <c r="J38"/>
  <c r="Q23"/>
  <c r="R23"/>
  <c r="A41" i="7"/>
  <c r="E40"/>
  <c r="G38"/>
  <c r="H38"/>
  <c r="I38"/>
  <c r="J38"/>
  <c r="Q23"/>
  <c r="R23"/>
  <c r="F39"/>
  <c r="S22" i="6"/>
  <c r="S29"/>
  <c r="R22"/>
  <c r="G38"/>
  <c r="H38"/>
  <c r="I38"/>
  <c r="J38"/>
  <c r="Q23"/>
  <c r="R23"/>
  <c r="F39"/>
  <c r="F40" i="8"/>
  <c r="G39"/>
  <c r="H39"/>
  <c r="I39"/>
  <c r="J39"/>
  <c r="A42"/>
  <c r="E41"/>
  <c r="F40" i="7"/>
  <c r="A42"/>
  <c r="E41"/>
  <c r="G39"/>
  <c r="H39"/>
  <c r="I39"/>
  <c r="J39"/>
  <c r="G39" i="6"/>
  <c r="H39"/>
  <c r="I39"/>
  <c r="J39"/>
  <c r="F40"/>
  <c r="G40" i="8"/>
  <c r="H40"/>
  <c r="I40"/>
  <c r="J40"/>
  <c r="Q24"/>
  <c r="R24"/>
  <c r="F41"/>
  <c r="A43"/>
  <c r="E42"/>
  <c r="A43" i="7"/>
  <c r="E42"/>
  <c r="F41"/>
  <c r="G40"/>
  <c r="H40"/>
  <c r="I40"/>
  <c r="J40"/>
  <c r="Q24"/>
  <c r="R24"/>
  <c r="G40" i="6"/>
  <c r="H40"/>
  <c r="I40"/>
  <c r="J40"/>
  <c r="Q24"/>
  <c r="R24"/>
  <c r="F41"/>
  <c r="G41" i="8"/>
  <c r="H41"/>
  <c r="I41"/>
  <c r="J41"/>
  <c r="A44"/>
  <c r="E43"/>
  <c r="F42"/>
  <c r="A44" i="7"/>
  <c r="E43"/>
  <c r="F42"/>
  <c r="G41"/>
  <c r="H41"/>
  <c r="I41"/>
  <c r="J41"/>
  <c r="G41" i="6"/>
  <c r="H41"/>
  <c r="I41"/>
  <c r="J41"/>
  <c r="F42"/>
  <c r="A45" i="8"/>
  <c r="E44"/>
  <c r="F43"/>
  <c r="G42"/>
  <c r="H42"/>
  <c r="I42"/>
  <c r="J42"/>
  <c r="Q25"/>
  <c r="R25"/>
  <c r="A45" i="7"/>
  <c r="E44"/>
  <c r="G42"/>
  <c r="H42"/>
  <c r="I42"/>
  <c r="J42"/>
  <c r="Q25"/>
  <c r="R25"/>
  <c r="F43"/>
  <c r="G42" i="6"/>
  <c r="H42"/>
  <c r="I42"/>
  <c r="J42"/>
  <c r="Q25"/>
  <c r="R25"/>
  <c r="F43"/>
  <c r="A46" i="8"/>
  <c r="E45"/>
  <c r="G43"/>
  <c r="H43"/>
  <c r="I43"/>
  <c r="J43"/>
  <c r="F44"/>
  <c r="G44"/>
  <c r="A46" i="7"/>
  <c r="E45"/>
  <c r="F44"/>
  <c r="G43"/>
  <c r="H43"/>
  <c r="I43"/>
  <c r="J43"/>
  <c r="G43" i="6"/>
  <c r="H43"/>
  <c r="I43"/>
  <c r="J43"/>
  <c r="H44" i="8"/>
  <c r="I44"/>
  <c r="J44"/>
  <c r="Q26"/>
  <c r="R26"/>
  <c r="E46"/>
  <c r="A47"/>
  <c r="F45"/>
  <c r="G44" i="7"/>
  <c r="H44"/>
  <c r="I44"/>
  <c r="J44"/>
  <c r="Q26"/>
  <c r="R26"/>
  <c r="F45"/>
  <c r="G45"/>
  <c r="E46"/>
  <c r="A47"/>
  <c r="F45" i="6"/>
  <c r="F44"/>
  <c r="F46" i="8"/>
  <c r="G45"/>
  <c r="H45"/>
  <c r="I45"/>
  <c r="J45"/>
  <c r="E47"/>
  <c r="A48"/>
  <c r="F46" i="7"/>
  <c r="E47"/>
  <c r="A48"/>
  <c r="H45"/>
  <c r="I45"/>
  <c r="J45"/>
  <c r="G45" i="6"/>
  <c r="H45"/>
  <c r="I45"/>
  <c r="J45"/>
  <c r="G44"/>
  <c r="H44"/>
  <c r="I44"/>
  <c r="J44"/>
  <c r="Q26"/>
  <c r="R26"/>
  <c r="F46"/>
  <c r="G46" i="8"/>
  <c r="H46"/>
  <c r="I46"/>
  <c r="J46"/>
  <c r="Q27"/>
  <c r="R27"/>
  <c r="R29"/>
  <c r="F47"/>
  <c r="G47"/>
  <c r="A49"/>
  <c r="E48"/>
  <c r="F47" i="7"/>
  <c r="G47"/>
  <c r="A49"/>
  <c r="E48"/>
  <c r="G46"/>
  <c r="H46"/>
  <c r="I46"/>
  <c r="J46"/>
  <c r="Q27"/>
  <c r="R27"/>
  <c r="R29"/>
  <c r="G46" i="6"/>
  <c r="H46"/>
  <c r="I46"/>
  <c r="J46"/>
  <c r="Q27"/>
  <c r="R27"/>
  <c r="R29"/>
  <c r="F47"/>
  <c r="A50" i="8"/>
  <c r="E49"/>
  <c r="F48"/>
  <c r="H47"/>
  <c r="I47"/>
  <c r="J47"/>
  <c r="A50" i="7"/>
  <c r="E49"/>
  <c r="F48"/>
  <c r="H47"/>
  <c r="I47"/>
  <c r="J47"/>
  <c r="G47" i="6"/>
  <c r="H47"/>
  <c r="I47"/>
  <c r="J47"/>
  <c r="A51" i="8"/>
  <c r="E50"/>
  <c r="G48"/>
  <c r="H48"/>
  <c r="I48"/>
  <c r="J48"/>
  <c r="F49"/>
  <c r="A51" i="7"/>
  <c r="E50"/>
  <c r="G48"/>
  <c r="H48"/>
  <c r="I48"/>
  <c r="J48"/>
  <c r="F49"/>
  <c r="F48" i="6"/>
  <c r="F50" i="8"/>
  <c r="G50"/>
  <c r="A52"/>
  <c r="E51"/>
  <c r="G49"/>
  <c r="H49"/>
  <c r="I49"/>
  <c r="J49"/>
  <c r="F50" i="7"/>
  <c r="G50"/>
  <c r="A52"/>
  <c r="E51"/>
  <c r="G49"/>
  <c r="H49"/>
  <c r="I49"/>
  <c r="J49"/>
  <c r="G48" i="6"/>
  <c r="H48"/>
  <c r="I48"/>
  <c r="J48"/>
  <c r="F50"/>
  <c r="F49"/>
  <c r="A53" i="8"/>
  <c r="E52"/>
  <c r="H50"/>
  <c r="I50"/>
  <c r="J50"/>
  <c r="F51"/>
  <c r="A53" i="7"/>
  <c r="E52"/>
  <c r="F51"/>
  <c r="H50"/>
  <c r="I50"/>
  <c r="J50"/>
  <c r="G50" i="6"/>
  <c r="H50"/>
  <c r="I50"/>
  <c r="J50"/>
  <c r="G49"/>
  <c r="H49"/>
  <c r="I49"/>
  <c r="J49"/>
  <c r="F51"/>
  <c r="F52" i="8"/>
  <c r="G52"/>
  <c r="A54"/>
  <c r="E53"/>
  <c r="G51"/>
  <c r="H51"/>
  <c r="I51"/>
  <c r="J51"/>
  <c r="A54" i="7"/>
  <c r="E53"/>
  <c r="G51"/>
  <c r="H51"/>
  <c r="I51"/>
  <c r="J51"/>
  <c r="F52"/>
  <c r="G52"/>
  <c r="G51" i="6"/>
  <c r="H51"/>
  <c r="I51"/>
  <c r="J51"/>
  <c r="F52"/>
  <c r="H52" i="8"/>
  <c r="I52"/>
  <c r="J52"/>
  <c r="E54"/>
  <c r="A55"/>
  <c r="F53"/>
  <c r="E54" i="7"/>
  <c r="A55"/>
  <c r="F53"/>
  <c r="H52"/>
  <c r="I52"/>
  <c r="J52"/>
  <c r="G52" i="6"/>
  <c r="H52"/>
  <c r="I52"/>
  <c r="J52"/>
  <c r="F53"/>
  <c r="F54" i="8"/>
  <c r="G53"/>
  <c r="H53"/>
  <c r="I53"/>
  <c r="J53"/>
  <c r="E55"/>
  <c r="A56"/>
  <c r="G53" i="7"/>
  <c r="H53"/>
  <c r="I53"/>
  <c r="J53"/>
  <c r="F54"/>
  <c r="E55"/>
  <c r="A56"/>
  <c r="G53" i="6"/>
  <c r="H53"/>
  <c r="I53"/>
  <c r="J53"/>
  <c r="F54"/>
  <c r="F55" i="8"/>
  <c r="G54"/>
  <c r="H54"/>
  <c r="I54"/>
  <c r="J54"/>
  <c r="A57"/>
  <c r="E56"/>
  <c r="F55" i="7"/>
  <c r="A57"/>
  <c r="E56"/>
  <c r="G54"/>
  <c r="H54"/>
  <c r="I54"/>
  <c r="J54"/>
  <c r="G54" i="6"/>
  <c r="H54"/>
  <c r="I54"/>
  <c r="J54"/>
  <c r="F55"/>
  <c r="G55" i="8"/>
  <c r="H55"/>
  <c r="I55"/>
  <c r="J55"/>
  <c r="A58"/>
  <c r="E57"/>
  <c r="F56"/>
  <c r="A58" i="7"/>
  <c r="E57"/>
  <c r="F56"/>
  <c r="G55"/>
  <c r="H55"/>
  <c r="I55"/>
  <c r="J55"/>
  <c r="G55" i="6"/>
  <c r="H55"/>
  <c r="I55"/>
  <c r="J55"/>
  <c r="F56"/>
  <c r="F57" i="8"/>
  <c r="A59"/>
  <c r="E58"/>
  <c r="G56"/>
  <c r="H56"/>
  <c r="I56"/>
  <c r="J56"/>
  <c r="A59" i="7"/>
  <c r="E58"/>
  <c r="F57"/>
  <c r="G56"/>
  <c r="H56"/>
  <c r="I56"/>
  <c r="J56"/>
  <c r="G56" i="6"/>
  <c r="H56"/>
  <c r="I56"/>
  <c r="J56"/>
  <c r="A60" i="8"/>
  <c r="E59"/>
  <c r="F58"/>
  <c r="G57"/>
  <c r="H57"/>
  <c r="I57"/>
  <c r="J57"/>
  <c r="A60" i="7"/>
  <c r="E59"/>
  <c r="G57"/>
  <c r="H57"/>
  <c r="I57"/>
  <c r="J57"/>
  <c r="F58"/>
  <c r="F57" i="6"/>
  <c r="F58"/>
  <c r="A61" i="8"/>
  <c r="E60"/>
  <c r="F59"/>
  <c r="G58"/>
  <c r="H58"/>
  <c r="I58"/>
  <c r="J58"/>
  <c r="F59" i="7"/>
  <c r="A61"/>
  <c r="E60"/>
  <c r="G58"/>
  <c r="H58"/>
  <c r="I58"/>
  <c r="J58"/>
  <c r="G57" i="6"/>
  <c r="H57"/>
  <c r="I57"/>
  <c r="J57"/>
  <c r="G58"/>
  <c r="H58"/>
  <c r="I58"/>
  <c r="J58"/>
  <c r="F59"/>
  <c r="AR44" i="5"/>
  <c r="AR45"/>
  <c r="AR46"/>
  <c r="AR47"/>
  <c r="AR48"/>
  <c r="AR49"/>
  <c r="Z7" i="3"/>
  <c r="Z8"/>
  <c r="Z9"/>
  <c r="Z10"/>
  <c r="Z11"/>
  <c r="Z12"/>
  <c r="Z13"/>
  <c r="Z14"/>
  <c r="AA7"/>
  <c r="AA8"/>
  <c r="AA9"/>
  <c r="AA10"/>
  <c r="AA11"/>
  <c r="AA12"/>
  <c r="AA13"/>
  <c r="AA14"/>
  <c r="Y7"/>
  <c r="Y8"/>
  <c r="Y9"/>
  <c r="Y10"/>
  <c r="Y11"/>
  <c r="Y12"/>
  <c r="Y13"/>
  <c r="Y14"/>
  <c r="Z5"/>
  <c r="AA5"/>
  <c r="Y5"/>
  <c r="T32"/>
  <c r="T36"/>
  <c r="T33"/>
  <c r="T37"/>
  <c r="T34"/>
  <c r="T31"/>
  <c r="T35"/>
  <c r="V27"/>
  <c r="W27"/>
  <c r="V28"/>
  <c r="W28"/>
  <c r="V29"/>
  <c r="W29"/>
  <c r="V31"/>
  <c r="W31"/>
  <c r="V32"/>
  <c r="W32"/>
  <c r="V33"/>
  <c r="W33"/>
  <c r="V35"/>
  <c r="W35"/>
  <c r="V36"/>
  <c r="W36"/>
  <c r="V37"/>
  <c r="W37"/>
  <c r="U28"/>
  <c r="U29"/>
  <c r="U31"/>
  <c r="U32"/>
  <c r="U33"/>
  <c r="U35"/>
  <c r="U36"/>
  <c r="U37"/>
  <c r="U27"/>
  <c r="X33" i="4"/>
  <c r="AB33"/>
  <c r="AF33"/>
  <c r="X31"/>
  <c r="AB31"/>
  <c r="AF31"/>
  <c r="X30"/>
  <c r="AB30"/>
  <c r="AF30"/>
  <c r="X29"/>
  <c r="AB29"/>
  <c r="AF29"/>
  <c r="Y27"/>
  <c r="AC27"/>
  <c r="AG27"/>
  <c r="X27"/>
  <c r="AB27"/>
  <c r="AF27"/>
  <c r="Z26"/>
  <c r="Y26"/>
  <c r="AC26"/>
  <c r="AG26"/>
  <c r="X26"/>
  <c r="AB26"/>
  <c r="AF26"/>
  <c r="X25"/>
  <c r="AB25"/>
  <c r="AF25"/>
  <c r="Y25"/>
  <c r="AC25"/>
  <c r="AG25"/>
  <c r="X24"/>
  <c r="AB24"/>
  <c r="AF24"/>
  <c r="X22"/>
  <c r="AB22"/>
  <c r="AF22"/>
  <c r="Y22"/>
  <c r="AC22"/>
  <c r="AG22"/>
  <c r="X21"/>
  <c r="AB21"/>
  <c r="AF21"/>
  <c r="X20"/>
  <c r="AB20"/>
  <c r="AF20"/>
  <c r="Y19"/>
  <c r="AC19"/>
  <c r="AG19"/>
  <c r="X19"/>
  <c r="AB19"/>
  <c r="AF19"/>
  <c r="X18"/>
  <c r="AB18"/>
  <c r="AF18"/>
  <c r="X17"/>
  <c r="AB17"/>
  <c r="AF17"/>
  <c r="X16"/>
  <c r="AB16"/>
  <c r="AF16"/>
  <c r="Z15"/>
  <c r="AD15"/>
  <c r="AH15"/>
  <c r="X15"/>
  <c r="AB15"/>
  <c r="AF15"/>
  <c r="X14"/>
  <c r="AB14"/>
  <c r="AF14"/>
  <c r="X13"/>
  <c r="AB13"/>
  <c r="AF13"/>
  <c r="X12"/>
  <c r="AB12"/>
  <c r="AF12"/>
  <c r="X11"/>
  <c r="AB11"/>
  <c r="AF11"/>
  <c r="X10"/>
  <c r="AB10"/>
  <c r="AF10"/>
  <c r="X9"/>
  <c r="AB9"/>
  <c r="AF9"/>
  <c r="X8"/>
  <c r="AB8"/>
  <c r="AF8"/>
  <c r="AK8"/>
  <c r="Z7"/>
  <c r="AD7"/>
  <c r="AH7"/>
  <c r="AM6"/>
  <c r="Y7"/>
  <c r="AC7"/>
  <c r="AG7"/>
  <c r="AL6"/>
  <c r="X7"/>
  <c r="AB7"/>
  <c r="AF7"/>
  <c r="AK6"/>
  <c r="W41" i="3"/>
  <c r="W48"/>
  <c r="W42"/>
  <c r="W50"/>
  <c r="X41"/>
  <c r="Y42"/>
  <c r="X48"/>
  <c r="X47"/>
  <c r="W40"/>
  <c r="Y41"/>
  <c r="X40"/>
  <c r="Y40"/>
  <c r="X42"/>
  <c r="A62" i="8"/>
  <c r="E61"/>
  <c r="F60"/>
  <c r="G59"/>
  <c r="H59"/>
  <c r="I59"/>
  <c r="J59"/>
  <c r="G59" i="7"/>
  <c r="H59"/>
  <c r="I59"/>
  <c r="J59"/>
  <c r="A62"/>
  <c r="E61"/>
  <c r="F60"/>
  <c r="G60"/>
  <c r="G59" i="6"/>
  <c r="H59"/>
  <c r="I59"/>
  <c r="J59"/>
  <c r="F60"/>
  <c r="Y33" i="4"/>
  <c r="AC33"/>
  <c r="AG33"/>
  <c r="Y24"/>
  <c r="AC24"/>
  <c r="AG24"/>
  <c r="Y30"/>
  <c r="AC30"/>
  <c r="AG30"/>
  <c r="Y18"/>
  <c r="AC18"/>
  <c r="AG18"/>
  <c r="Y21"/>
  <c r="AC21"/>
  <c r="AG21"/>
  <c r="Y20"/>
  <c r="AC20"/>
  <c r="AG20"/>
  <c r="Y23"/>
  <c r="AC23"/>
  <c r="AG23"/>
  <c r="Y29"/>
  <c r="AC29"/>
  <c r="AG29"/>
  <c r="Y31"/>
  <c r="AC31"/>
  <c r="AG31"/>
  <c r="Z32"/>
  <c r="AD32"/>
  <c r="AH32"/>
  <c r="Z24"/>
  <c r="AD24"/>
  <c r="AH24"/>
  <c r="Z30"/>
  <c r="AD30"/>
  <c r="AH30"/>
  <c r="Z13"/>
  <c r="AD13"/>
  <c r="AH13"/>
  <c r="Z18"/>
  <c r="Z21"/>
  <c r="Z17"/>
  <c r="Z12"/>
  <c r="AD12"/>
  <c r="AH12"/>
  <c r="Z20"/>
  <c r="Z23"/>
  <c r="AD23"/>
  <c r="AH23"/>
  <c r="Z29"/>
  <c r="Z31"/>
  <c r="AD31"/>
  <c r="AH31"/>
  <c r="Z9"/>
  <c r="AD9"/>
  <c r="AH9"/>
  <c r="Z28"/>
  <c r="AD28"/>
  <c r="AH28"/>
  <c r="Z11"/>
  <c r="AD11"/>
  <c r="AH11"/>
  <c r="Z14"/>
  <c r="AD14"/>
  <c r="AH14"/>
  <c r="Z19"/>
  <c r="AD19"/>
  <c r="AH19"/>
  <c r="Z25"/>
  <c r="AD25"/>
  <c r="AH25"/>
  <c r="Z8"/>
  <c r="AD8"/>
  <c r="AH8"/>
  <c r="AM8"/>
  <c r="Z16"/>
  <c r="AD16"/>
  <c r="AH16"/>
  <c r="Z27"/>
  <c r="AD27"/>
  <c r="AH27"/>
  <c r="Z33"/>
  <c r="AD33"/>
  <c r="AH33"/>
  <c r="AK9"/>
  <c r="AK10"/>
  <c r="AK11"/>
  <c r="AK12"/>
  <c r="AK13"/>
  <c r="AK14"/>
  <c r="AK15"/>
  <c r="AK16"/>
  <c r="AK17"/>
  <c r="AK18"/>
  <c r="AK19"/>
  <c r="AK20"/>
  <c r="AK21"/>
  <c r="AK22"/>
  <c r="Z10"/>
  <c r="AD10"/>
  <c r="AH10"/>
  <c r="AD18"/>
  <c r="AH18"/>
  <c r="AD26"/>
  <c r="AH26"/>
  <c r="Z22"/>
  <c r="AD22"/>
  <c r="AH22"/>
  <c r="AD21"/>
  <c r="AH21"/>
  <c r="AD29"/>
  <c r="AH29"/>
  <c r="AD20"/>
  <c r="AH20"/>
  <c r="AD17"/>
  <c r="AH17"/>
  <c r="Y9"/>
  <c r="AC9"/>
  <c r="AG9"/>
  <c r="Y11"/>
  <c r="AC11"/>
  <c r="AG11"/>
  <c r="Y13"/>
  <c r="AC13"/>
  <c r="AG13"/>
  <c r="Y15"/>
  <c r="AC15"/>
  <c r="AG15"/>
  <c r="Y17"/>
  <c r="AC17"/>
  <c r="AG17"/>
  <c r="Y10"/>
  <c r="AC10"/>
  <c r="AG10"/>
  <c r="Y12"/>
  <c r="AC12"/>
  <c r="AG12"/>
  <c r="Y8"/>
  <c r="AC8"/>
  <c r="AG8"/>
  <c r="AL8"/>
  <c r="Y14"/>
  <c r="AC14"/>
  <c r="AG14"/>
  <c r="Y16"/>
  <c r="AC16"/>
  <c r="AG16"/>
  <c r="Y28"/>
  <c r="AC28"/>
  <c r="AG28"/>
  <c r="Y32"/>
  <c r="AC32"/>
  <c r="AG32"/>
  <c r="X32"/>
  <c r="AB32"/>
  <c r="AF32"/>
  <c r="X23"/>
  <c r="AB23"/>
  <c r="AF23"/>
  <c r="X28"/>
  <c r="AB28"/>
  <c r="AF28"/>
  <c r="W52" i="3"/>
  <c r="W51"/>
  <c r="W49"/>
  <c r="W47"/>
  <c r="Y48"/>
  <c r="Y47"/>
  <c r="Y45"/>
  <c r="Y56"/>
  <c r="Y46"/>
  <c r="Y57"/>
  <c r="Y58"/>
  <c r="Y49"/>
  <c r="Y52"/>
  <c r="Y51"/>
  <c r="Y50"/>
  <c r="X52"/>
  <c r="X49"/>
  <c r="X51"/>
  <c r="X50"/>
  <c r="X46"/>
  <c r="X45"/>
  <c r="X56"/>
  <c r="X57"/>
  <c r="X58"/>
  <c r="X59"/>
  <c r="W45"/>
  <c r="W56"/>
  <c r="W46"/>
  <c r="W57"/>
  <c r="W58"/>
  <c r="W59"/>
  <c r="W60"/>
  <c r="W61"/>
  <c r="W62"/>
  <c r="W63"/>
  <c r="G60" i="8"/>
  <c r="H60"/>
  <c r="I60"/>
  <c r="J60"/>
  <c r="E62"/>
  <c r="A63"/>
  <c r="F61"/>
  <c r="H60" i="7"/>
  <c r="I60"/>
  <c r="J60"/>
  <c r="F61"/>
  <c r="E62"/>
  <c r="A63"/>
  <c r="G60" i="6"/>
  <c r="H60"/>
  <c r="I60"/>
  <c r="J60"/>
  <c r="F61"/>
  <c r="AM9" i="4"/>
  <c r="AM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K23"/>
  <c r="AK24"/>
  <c r="AK25"/>
  <c r="AK26"/>
  <c r="AK27"/>
  <c r="AK28"/>
  <c r="AK29"/>
  <c r="AK30"/>
  <c r="AK31"/>
  <c r="AK32"/>
  <c r="AK33"/>
  <c r="AL9"/>
  <c r="AL10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Y59" i="3"/>
  <c r="Y60"/>
  <c r="Y61"/>
  <c r="Y62"/>
  <c r="Y63"/>
  <c r="X60"/>
  <c r="X61"/>
  <c r="X62"/>
  <c r="X63"/>
  <c r="E63" i="8"/>
  <c r="A64"/>
  <c r="G61"/>
  <c r="H61"/>
  <c r="I61"/>
  <c r="J61"/>
  <c r="F62"/>
  <c r="E63" i="7"/>
  <c r="A64"/>
  <c r="G61"/>
  <c r="H61"/>
  <c r="I61"/>
  <c r="J61"/>
  <c r="F62"/>
  <c r="G61" i="6"/>
  <c r="H61"/>
  <c r="I61"/>
  <c r="J61"/>
  <c r="F62"/>
  <c r="A65" i="8"/>
  <c r="E64"/>
  <c r="F63"/>
  <c r="G62"/>
  <c r="H62"/>
  <c r="I62"/>
  <c r="J62"/>
  <c r="F63" i="7"/>
  <c r="A65"/>
  <c r="E64"/>
  <c r="G62"/>
  <c r="H62"/>
  <c r="I62"/>
  <c r="J62"/>
  <c r="G62" i="6"/>
  <c r="H62"/>
  <c r="I62"/>
  <c r="J62"/>
  <c r="F63"/>
  <c r="A66" i="8"/>
  <c r="E65"/>
  <c r="G63"/>
  <c r="H63"/>
  <c r="I63"/>
  <c r="J63"/>
  <c r="F64"/>
  <c r="A66" i="7"/>
  <c r="E65"/>
  <c r="F64"/>
  <c r="G64"/>
  <c r="G63"/>
  <c r="H63"/>
  <c r="I63"/>
  <c r="J63"/>
  <c r="G63" i="6"/>
  <c r="H63"/>
  <c r="I63"/>
  <c r="J63"/>
  <c r="F64"/>
  <c r="A67" i="8"/>
  <c r="E66"/>
  <c r="F65"/>
  <c r="G64"/>
  <c r="H64"/>
  <c r="I64"/>
  <c r="J64"/>
  <c r="A67" i="7"/>
  <c r="E66"/>
  <c r="F65"/>
  <c r="G65"/>
  <c r="H64"/>
  <c r="I64"/>
  <c r="J64"/>
  <c r="G64" i="6"/>
  <c r="H64"/>
  <c r="I64"/>
  <c r="J64"/>
  <c r="A68" i="8"/>
  <c r="E67"/>
  <c r="G65"/>
  <c r="H65"/>
  <c r="I65"/>
  <c r="J65"/>
  <c r="F66"/>
  <c r="A68" i="7"/>
  <c r="E67"/>
  <c r="F66"/>
  <c r="H65"/>
  <c r="I65"/>
  <c r="J65"/>
  <c r="F65" i="6"/>
  <c r="F66"/>
  <c r="A69" i="8"/>
  <c r="E68"/>
  <c r="F67"/>
  <c r="G66"/>
  <c r="H66"/>
  <c r="I66"/>
  <c r="J66"/>
  <c r="A69" i="7"/>
  <c r="E68"/>
  <c r="F67"/>
  <c r="G67"/>
  <c r="G66"/>
  <c r="H66"/>
  <c r="I66"/>
  <c r="J66"/>
  <c r="G65" i="6"/>
  <c r="H65"/>
  <c r="I65"/>
  <c r="J65"/>
  <c r="G66"/>
  <c r="H66"/>
  <c r="I66"/>
  <c r="J66"/>
  <c r="F67"/>
  <c r="A70" i="8"/>
  <c r="E69"/>
  <c r="G67"/>
  <c r="H67"/>
  <c r="I67"/>
  <c r="J67"/>
  <c r="F68"/>
  <c r="G68"/>
  <c r="A70" i="7"/>
  <c r="E69"/>
  <c r="F68"/>
  <c r="H67"/>
  <c r="I67"/>
  <c r="J67"/>
  <c r="G67" i="6"/>
  <c r="H67"/>
  <c r="I67"/>
  <c r="J67"/>
  <c r="H68" i="8"/>
  <c r="I68"/>
  <c r="J68"/>
  <c r="E70"/>
  <c r="A71"/>
  <c r="F69"/>
  <c r="E70" i="7"/>
  <c r="A71"/>
  <c r="F69"/>
  <c r="G68"/>
  <c r="H68"/>
  <c r="I68"/>
  <c r="J68"/>
  <c r="F68" i="6"/>
  <c r="F69"/>
  <c r="F70" i="8"/>
  <c r="G70"/>
  <c r="E71"/>
  <c r="A72"/>
  <c r="G69"/>
  <c r="H69"/>
  <c r="I69"/>
  <c r="J69"/>
  <c r="F70" i="7"/>
  <c r="E71"/>
  <c r="A72"/>
  <c r="G69"/>
  <c r="H69"/>
  <c r="I69"/>
  <c r="J69"/>
  <c r="G68" i="6"/>
  <c r="H68"/>
  <c r="I68"/>
  <c r="J68"/>
  <c r="G69"/>
  <c r="H69"/>
  <c r="I69"/>
  <c r="J69"/>
  <c r="F70"/>
  <c r="F71" i="8"/>
  <c r="A73"/>
  <c r="E72"/>
  <c r="H70"/>
  <c r="I70"/>
  <c r="J70"/>
  <c r="F71" i="7"/>
  <c r="A73"/>
  <c r="E72"/>
  <c r="G70"/>
  <c r="H70"/>
  <c r="I70"/>
  <c r="J70"/>
  <c r="G70" i="6"/>
  <c r="H70"/>
  <c r="I70"/>
  <c r="J70"/>
  <c r="F71"/>
  <c r="A74" i="8"/>
  <c r="E73"/>
  <c r="F72"/>
  <c r="G71"/>
  <c r="H71"/>
  <c r="I71"/>
  <c r="J71"/>
  <c r="F72" i="7"/>
  <c r="A74"/>
  <c r="E73"/>
  <c r="G71"/>
  <c r="H71"/>
  <c r="I71"/>
  <c r="J71"/>
  <c r="G71" i="6"/>
  <c r="H71"/>
  <c r="I71"/>
  <c r="J71"/>
  <c r="F72"/>
  <c r="A75" i="8"/>
  <c r="E74"/>
  <c r="G72"/>
  <c r="H72"/>
  <c r="I72"/>
  <c r="J72"/>
  <c r="F73"/>
  <c r="G72" i="7"/>
  <c r="H72"/>
  <c r="I72"/>
  <c r="J72"/>
  <c r="A75"/>
  <c r="E74"/>
  <c r="F73"/>
  <c r="G72" i="6"/>
  <c r="H72"/>
  <c r="I72"/>
  <c r="J72"/>
  <c r="A76" i="8"/>
  <c r="E75"/>
  <c r="F74"/>
  <c r="G73"/>
  <c r="H73"/>
  <c r="I73"/>
  <c r="J73"/>
  <c r="A76" i="7"/>
  <c r="E75"/>
  <c r="F74"/>
  <c r="G74"/>
  <c r="G73"/>
  <c r="H73"/>
  <c r="I73"/>
  <c r="J73"/>
  <c r="F73" i="6"/>
  <c r="G74" i="8"/>
  <c r="H74"/>
  <c r="I74"/>
  <c r="J74"/>
  <c r="A77"/>
  <c r="E76"/>
  <c r="F75"/>
  <c r="A77" i="7"/>
  <c r="E76"/>
  <c r="F75"/>
  <c r="G75"/>
  <c r="H74"/>
  <c r="I74"/>
  <c r="J74"/>
  <c r="G73" i="6"/>
  <c r="H73"/>
  <c r="I73"/>
  <c r="J73"/>
  <c r="F74"/>
  <c r="F75"/>
  <c r="A78" i="8"/>
  <c r="E77"/>
  <c r="F76"/>
  <c r="G75"/>
  <c r="H75"/>
  <c r="I75"/>
  <c r="J75"/>
  <c r="A78" i="7"/>
  <c r="E77"/>
  <c r="F76"/>
  <c r="H75"/>
  <c r="I75"/>
  <c r="J75"/>
  <c r="G74" i="6"/>
  <c r="H74"/>
  <c r="I74"/>
  <c r="J74"/>
  <c r="G75"/>
  <c r="H75"/>
  <c r="I75"/>
  <c r="J75"/>
  <c r="G76" i="8"/>
  <c r="H76"/>
  <c r="I76"/>
  <c r="J76"/>
  <c r="F77"/>
  <c r="G77"/>
  <c r="E78"/>
  <c r="A79"/>
  <c r="G76" i="7"/>
  <c r="H76"/>
  <c r="I76"/>
  <c r="J76"/>
  <c r="E78"/>
  <c r="A79"/>
  <c r="F77"/>
  <c r="F76" i="6"/>
  <c r="G76"/>
  <c r="F77"/>
  <c r="F78" i="8"/>
  <c r="E79"/>
  <c r="A80"/>
  <c r="H77"/>
  <c r="I77"/>
  <c r="J77"/>
  <c r="F78" i="7"/>
  <c r="E79"/>
  <c r="A80"/>
  <c r="G77"/>
  <c r="H77"/>
  <c r="I77"/>
  <c r="J77"/>
  <c r="H76" i="6"/>
  <c r="I76"/>
  <c r="J76"/>
  <c r="G77"/>
  <c r="H77"/>
  <c r="I77"/>
  <c r="J77"/>
  <c r="F78"/>
  <c r="A81" i="8"/>
  <c r="E80"/>
  <c r="G78"/>
  <c r="H78"/>
  <c r="I78"/>
  <c r="J78"/>
  <c r="F79"/>
  <c r="A81" i="7"/>
  <c r="E80"/>
  <c r="G78"/>
  <c r="H78"/>
  <c r="I78"/>
  <c r="J78"/>
  <c r="F79"/>
  <c r="G78" i="6"/>
  <c r="H78"/>
  <c r="I78"/>
  <c r="J78"/>
  <c r="F79"/>
  <c r="A82" i="8"/>
  <c r="E81"/>
  <c r="F80"/>
  <c r="G79"/>
  <c r="H79"/>
  <c r="I79"/>
  <c r="J79"/>
  <c r="A82" i="7"/>
  <c r="E81"/>
  <c r="F80"/>
  <c r="G79"/>
  <c r="H79"/>
  <c r="I79"/>
  <c r="J79"/>
  <c r="G79" i="6"/>
  <c r="H79"/>
  <c r="I79"/>
  <c r="J79"/>
  <c r="F80"/>
  <c r="G80" i="8"/>
  <c r="H80"/>
  <c r="I80"/>
  <c r="J80"/>
  <c r="A83"/>
  <c r="E82"/>
  <c r="F81"/>
  <c r="A83" i="7"/>
  <c r="E82"/>
  <c r="G80"/>
  <c r="H80"/>
  <c r="I80"/>
  <c r="J80"/>
  <c r="F81"/>
  <c r="G80" i="6"/>
  <c r="H80"/>
  <c r="I80"/>
  <c r="J80"/>
  <c r="F81"/>
  <c r="F82" i="8"/>
  <c r="G82"/>
  <c r="A84"/>
  <c r="E83"/>
  <c r="G81"/>
  <c r="H81"/>
  <c r="I81"/>
  <c r="J81"/>
  <c r="A84" i="7"/>
  <c r="E83"/>
  <c r="F82"/>
  <c r="G82"/>
  <c r="G81"/>
  <c r="H81"/>
  <c r="I81"/>
  <c r="J81"/>
  <c r="G81" i="6"/>
  <c r="H81"/>
  <c r="I81"/>
  <c r="J81"/>
  <c r="F82"/>
  <c r="A85" i="8"/>
  <c r="E84"/>
  <c r="F83"/>
  <c r="H82"/>
  <c r="I82"/>
  <c r="J82"/>
  <c r="A85" i="7"/>
  <c r="E84"/>
  <c r="F83"/>
  <c r="G83"/>
  <c r="H82"/>
  <c r="I82"/>
  <c r="J82"/>
  <c r="G82" i="6"/>
  <c r="H82"/>
  <c r="I82"/>
  <c r="J82"/>
  <c r="F83"/>
  <c r="G83" i="8"/>
  <c r="H83"/>
  <c r="I83"/>
  <c r="J83"/>
  <c r="A86"/>
  <c r="E85"/>
  <c r="F84"/>
  <c r="G84"/>
  <c r="A86" i="7"/>
  <c r="E85"/>
  <c r="F84"/>
  <c r="G84"/>
  <c r="H83"/>
  <c r="I83"/>
  <c r="J83"/>
  <c r="G83" i="6"/>
  <c r="H83"/>
  <c r="I83"/>
  <c r="J83"/>
  <c r="F84"/>
  <c r="E86" i="8"/>
  <c r="A87"/>
  <c r="F85"/>
  <c r="H84"/>
  <c r="I84"/>
  <c r="J84"/>
  <c r="H84" i="7"/>
  <c r="I84"/>
  <c r="J84"/>
  <c r="E86"/>
  <c r="A87"/>
  <c r="F85"/>
  <c r="G84" i="6"/>
  <c r="H84"/>
  <c r="I84"/>
  <c r="J84"/>
  <c r="F85"/>
  <c r="G85" i="8"/>
  <c r="H85"/>
  <c r="I85"/>
  <c r="J85"/>
  <c r="F86"/>
  <c r="G86"/>
  <c r="E87"/>
  <c r="A88"/>
  <c r="F86" i="7"/>
  <c r="G86"/>
  <c r="E87"/>
  <c r="A88"/>
  <c r="G85"/>
  <c r="H85"/>
  <c r="I85"/>
  <c r="J85"/>
  <c r="G85" i="6"/>
  <c r="H85"/>
  <c r="I85"/>
  <c r="J85"/>
  <c r="F86"/>
  <c r="F87" i="8"/>
  <c r="A89"/>
  <c r="E88"/>
  <c r="H86"/>
  <c r="I86"/>
  <c r="J86"/>
  <c r="A89" i="7"/>
  <c r="E88"/>
  <c r="F87"/>
  <c r="H86"/>
  <c r="I86"/>
  <c r="J86"/>
  <c r="G86" i="6"/>
  <c r="H86"/>
  <c r="I86"/>
  <c r="J86"/>
  <c r="F87"/>
  <c r="F88" i="8"/>
  <c r="G87"/>
  <c r="H87"/>
  <c r="I87"/>
  <c r="J87"/>
  <c r="A90"/>
  <c r="E89"/>
  <c r="A90" i="7"/>
  <c r="E89"/>
  <c r="F88"/>
  <c r="G87"/>
  <c r="H87"/>
  <c r="I87"/>
  <c r="J87"/>
  <c r="G87" i="6"/>
  <c r="H87"/>
  <c r="I87"/>
  <c r="J87"/>
  <c r="F88"/>
  <c r="A91" i="8"/>
  <c r="E90"/>
  <c r="G88"/>
  <c r="H88"/>
  <c r="I88"/>
  <c r="J88"/>
  <c r="F89"/>
  <c r="A91" i="7"/>
  <c r="E90"/>
  <c r="F89"/>
  <c r="G88"/>
  <c r="H88"/>
  <c r="I88"/>
  <c r="J88"/>
  <c r="G88" i="6"/>
  <c r="H88"/>
  <c r="I88"/>
  <c r="J88"/>
  <c r="A92" i="8"/>
  <c r="E91"/>
  <c r="F90"/>
  <c r="G89"/>
  <c r="H89"/>
  <c r="I89"/>
  <c r="J89"/>
  <c r="G89" i="7"/>
  <c r="H89"/>
  <c r="I89"/>
  <c r="J89"/>
  <c r="A92"/>
  <c r="E91"/>
  <c r="F90"/>
  <c r="F89" i="6"/>
  <c r="F90"/>
  <c r="A93" i="8"/>
  <c r="E92"/>
  <c r="G90"/>
  <c r="H90"/>
  <c r="I90"/>
  <c r="J90"/>
  <c r="F91"/>
  <c r="F91" i="7"/>
  <c r="A93"/>
  <c r="E92"/>
  <c r="G90"/>
  <c r="H90"/>
  <c r="I90"/>
  <c r="J90"/>
  <c r="G89" i="6"/>
  <c r="H89"/>
  <c r="I89"/>
  <c r="J89"/>
  <c r="G90"/>
  <c r="H90"/>
  <c r="I90"/>
  <c r="J90"/>
  <c r="F91"/>
  <c r="F92" i="8"/>
  <c r="G92"/>
  <c r="A94"/>
  <c r="E93"/>
  <c r="G91"/>
  <c r="H91"/>
  <c r="I91"/>
  <c r="J91"/>
  <c r="F92" i="7"/>
  <c r="A94"/>
  <c r="E93"/>
  <c r="G91"/>
  <c r="H91"/>
  <c r="I91"/>
  <c r="J91"/>
  <c r="G91" i="6"/>
  <c r="H91"/>
  <c r="I91"/>
  <c r="J91"/>
  <c r="E94" i="8"/>
  <c r="A95"/>
  <c r="F93"/>
  <c r="H92"/>
  <c r="I92"/>
  <c r="J92"/>
  <c r="G92" i="7"/>
  <c r="H92"/>
  <c r="I92"/>
  <c r="J92"/>
  <c r="E94"/>
  <c r="A95"/>
  <c r="F93"/>
  <c r="F92" i="6"/>
  <c r="F93"/>
  <c r="G93" i="8"/>
  <c r="H93"/>
  <c r="I93"/>
  <c r="J93"/>
  <c r="F94"/>
  <c r="E95"/>
  <c r="A96"/>
  <c r="F94" i="7"/>
  <c r="G94"/>
  <c r="E95"/>
  <c r="A96"/>
  <c r="G93"/>
  <c r="H93"/>
  <c r="I93"/>
  <c r="J93"/>
  <c r="G92" i="6"/>
  <c r="H92"/>
  <c r="I92"/>
  <c r="J92"/>
  <c r="G93"/>
  <c r="H93"/>
  <c r="I93"/>
  <c r="J93"/>
  <c r="F94"/>
  <c r="G94" i="8"/>
  <c r="H94"/>
  <c r="I94"/>
  <c r="J94"/>
  <c r="F95"/>
  <c r="A97"/>
  <c r="E96"/>
  <c r="A97" i="7"/>
  <c r="E96"/>
  <c r="F95"/>
  <c r="H94"/>
  <c r="I94"/>
  <c r="J94"/>
  <c r="G94" i="6"/>
  <c r="H94"/>
  <c r="I94"/>
  <c r="J94"/>
  <c r="F95"/>
  <c r="A98" i="8"/>
  <c r="E97"/>
  <c r="F96"/>
  <c r="G95"/>
  <c r="H95"/>
  <c r="I95"/>
  <c r="J95"/>
  <c r="A98" i="7"/>
  <c r="E97"/>
  <c r="F96"/>
  <c r="G95"/>
  <c r="H95"/>
  <c r="I95"/>
  <c r="J95"/>
  <c r="G95" i="6"/>
  <c r="H95"/>
  <c r="I95"/>
  <c r="J95"/>
  <c r="F96"/>
  <c r="A99" i="8"/>
  <c r="E98"/>
  <c r="G96"/>
  <c r="H96"/>
  <c r="I96"/>
  <c r="J96"/>
  <c r="F97"/>
  <c r="F97" i="7"/>
  <c r="G97"/>
  <c r="A99"/>
  <c r="E98"/>
  <c r="G96"/>
  <c r="H96"/>
  <c r="I96"/>
  <c r="J96"/>
  <c r="G96" i="6"/>
  <c r="H96"/>
  <c r="I96"/>
  <c r="J96"/>
  <c r="F98" i="8"/>
  <c r="A100"/>
  <c r="E99"/>
  <c r="G97"/>
  <c r="H97"/>
  <c r="I97"/>
  <c r="J97"/>
  <c r="F98" i="7"/>
  <c r="A100"/>
  <c r="E99"/>
  <c r="H97"/>
  <c r="I97"/>
  <c r="J97"/>
  <c r="F97" i="6"/>
  <c r="F99" i="8"/>
  <c r="G98"/>
  <c r="H98"/>
  <c r="I98"/>
  <c r="J98"/>
  <c r="A101"/>
  <c r="E100"/>
  <c r="A101" i="7"/>
  <c r="E100"/>
  <c r="F99"/>
  <c r="G98"/>
  <c r="H98"/>
  <c r="I98"/>
  <c r="J98"/>
  <c r="G97" i="6"/>
  <c r="H97"/>
  <c r="I97"/>
  <c r="J97"/>
  <c r="F98"/>
  <c r="F99"/>
  <c r="G99" i="8"/>
  <c r="H99"/>
  <c r="I99"/>
  <c r="J99"/>
  <c r="A102"/>
  <c r="E101"/>
  <c r="F100"/>
  <c r="G100"/>
  <c r="A102" i="7"/>
  <c r="E101"/>
  <c r="F100"/>
  <c r="G99"/>
  <c r="H99"/>
  <c r="I99"/>
  <c r="J99"/>
  <c r="G98" i="6"/>
  <c r="H98"/>
  <c r="I98"/>
  <c r="J98"/>
  <c r="G99"/>
  <c r="H99"/>
  <c r="I99"/>
  <c r="J99"/>
  <c r="E102" i="8"/>
  <c r="A103"/>
  <c r="F101"/>
  <c r="H100"/>
  <c r="I100"/>
  <c r="J100"/>
  <c r="E102" i="7"/>
  <c r="A103"/>
  <c r="F101"/>
  <c r="G100"/>
  <c r="H100"/>
  <c r="I100"/>
  <c r="J100"/>
  <c r="F100" i="6"/>
  <c r="F101"/>
  <c r="F102" i="8"/>
  <c r="G101"/>
  <c r="H101"/>
  <c r="I101"/>
  <c r="J101"/>
  <c r="E103"/>
  <c r="A104"/>
  <c r="F102" i="7"/>
  <c r="E103"/>
  <c r="A104"/>
  <c r="G101"/>
  <c r="H101"/>
  <c r="I101"/>
  <c r="J101"/>
  <c r="G100" i="6"/>
  <c r="H100"/>
  <c r="I100"/>
  <c r="J100"/>
  <c r="G101"/>
  <c r="H101"/>
  <c r="I101"/>
  <c r="J101"/>
  <c r="F102"/>
  <c r="G102" i="8"/>
  <c r="H102"/>
  <c r="I102"/>
  <c r="J102"/>
  <c r="F103"/>
  <c r="A105"/>
  <c r="E104"/>
  <c r="A105" i="7"/>
  <c r="E104"/>
  <c r="G102"/>
  <c r="H102"/>
  <c r="I102"/>
  <c r="J102"/>
  <c r="F103"/>
  <c r="G102" i="6"/>
  <c r="H102"/>
  <c r="I102"/>
  <c r="J102"/>
  <c r="F103"/>
  <c r="A106" i="8"/>
  <c r="E105"/>
  <c r="F104"/>
  <c r="G104"/>
  <c r="G103"/>
  <c r="H103"/>
  <c r="I103"/>
  <c r="J103"/>
  <c r="A106" i="7"/>
  <c r="E105"/>
  <c r="F104"/>
  <c r="G104"/>
  <c r="G103"/>
  <c r="H103"/>
  <c r="I103"/>
  <c r="J103"/>
  <c r="G103" i="6"/>
  <c r="H103"/>
  <c r="I103"/>
  <c r="J103"/>
  <c r="F104"/>
  <c r="A107" i="8"/>
  <c r="E106"/>
  <c r="F105"/>
  <c r="G105"/>
  <c r="H104"/>
  <c r="I104"/>
  <c r="J104"/>
  <c r="A107" i="7"/>
  <c r="E106"/>
  <c r="F105"/>
  <c r="H104"/>
  <c r="I104"/>
  <c r="J104"/>
  <c r="G104" i="6"/>
  <c r="H104"/>
  <c r="I104"/>
  <c r="J104"/>
  <c r="A108" i="8"/>
  <c r="E107"/>
  <c r="F106"/>
  <c r="H105"/>
  <c r="I105"/>
  <c r="J105"/>
  <c r="A108" i="7"/>
  <c r="E107"/>
  <c r="F106"/>
  <c r="G105"/>
  <c r="H105"/>
  <c r="I105"/>
  <c r="J105"/>
  <c r="F105" i="6"/>
  <c r="F106"/>
  <c r="G106" i="8"/>
  <c r="H106"/>
  <c r="I106"/>
  <c r="J106"/>
  <c r="A109"/>
  <c r="E108"/>
  <c r="F107"/>
  <c r="A109" i="7"/>
  <c r="E108"/>
  <c r="F107"/>
  <c r="G107"/>
  <c r="G106"/>
  <c r="H106"/>
  <c r="I106"/>
  <c r="J106"/>
  <c r="G105" i="6"/>
  <c r="H105"/>
  <c r="I105"/>
  <c r="J105"/>
  <c r="G106"/>
  <c r="H106"/>
  <c r="I106"/>
  <c r="J106"/>
  <c r="F107"/>
  <c r="A110" i="8"/>
  <c r="E109"/>
  <c r="F108"/>
  <c r="G107"/>
  <c r="H107"/>
  <c r="I107"/>
  <c r="J107"/>
  <c r="A110" i="7"/>
  <c r="E109"/>
  <c r="F108"/>
  <c r="G108"/>
  <c r="H107"/>
  <c r="I107"/>
  <c r="J107"/>
  <c r="G107" i="6"/>
  <c r="H107"/>
  <c r="I107"/>
  <c r="J107"/>
  <c r="G108" i="8"/>
  <c r="H108"/>
  <c r="I108"/>
  <c r="J108"/>
  <c r="F109"/>
  <c r="G109"/>
  <c r="E110"/>
  <c r="A111"/>
  <c r="E110" i="7"/>
  <c r="A111"/>
  <c r="F109"/>
  <c r="H108"/>
  <c r="I108"/>
  <c r="J108"/>
  <c r="F108" i="6"/>
  <c r="F109"/>
  <c r="F110" i="8"/>
  <c r="G110"/>
  <c r="E111"/>
  <c r="A112"/>
  <c r="H109"/>
  <c r="I109"/>
  <c r="J109"/>
  <c r="F110" i="7"/>
  <c r="G110"/>
  <c r="E111"/>
  <c r="A112"/>
  <c r="G109"/>
  <c r="H109"/>
  <c r="I109"/>
  <c r="J109"/>
  <c r="G108" i="6"/>
  <c r="H108"/>
  <c r="I108"/>
  <c r="J108"/>
  <c r="G109"/>
  <c r="H109"/>
  <c r="I109"/>
  <c r="J109"/>
  <c r="F110"/>
  <c r="F111" i="8"/>
  <c r="A113"/>
  <c r="E112"/>
  <c r="H110"/>
  <c r="I110"/>
  <c r="J110"/>
  <c r="F111" i="7"/>
  <c r="A113"/>
  <c r="E112"/>
  <c r="H110"/>
  <c r="I110"/>
  <c r="J110"/>
  <c r="G110" i="6"/>
  <c r="H110"/>
  <c r="I110"/>
  <c r="J110"/>
  <c r="F111"/>
  <c r="F112" i="8"/>
  <c r="G111"/>
  <c r="H111"/>
  <c r="I111"/>
  <c r="J111"/>
  <c r="A114"/>
  <c r="E113"/>
  <c r="A114" i="7"/>
  <c r="E113"/>
  <c r="F112"/>
  <c r="G111"/>
  <c r="H111"/>
  <c r="I111"/>
  <c r="J111"/>
  <c r="G111" i="6"/>
  <c r="H111"/>
  <c r="I111"/>
  <c r="J111"/>
  <c r="G112" i="8"/>
  <c r="H112"/>
  <c r="I112"/>
  <c r="J112"/>
  <c r="A115"/>
  <c r="E114"/>
  <c r="F113"/>
  <c r="A115" i="7"/>
  <c r="E114"/>
  <c r="F113"/>
  <c r="G113"/>
  <c r="G112"/>
  <c r="H112"/>
  <c r="I112"/>
  <c r="J112"/>
  <c r="F112" i="6"/>
  <c r="A116" i="8"/>
  <c r="E115"/>
  <c r="F114"/>
  <c r="G113"/>
  <c r="H113"/>
  <c r="I113"/>
  <c r="J113"/>
  <c r="A116" i="7"/>
  <c r="E115"/>
  <c r="F114"/>
  <c r="H113"/>
  <c r="I113"/>
  <c r="J113"/>
  <c r="G112" i="6"/>
  <c r="H112"/>
  <c r="I112"/>
  <c r="J112"/>
  <c r="F113"/>
  <c r="G114" i="8"/>
  <c r="H114"/>
  <c r="I114"/>
  <c r="J114"/>
  <c r="A117"/>
  <c r="E116"/>
  <c r="F115"/>
  <c r="A117" i="7"/>
  <c r="E116"/>
  <c r="F115"/>
  <c r="G114"/>
  <c r="H114"/>
  <c r="I114"/>
  <c r="J114"/>
  <c r="G113" i="6"/>
  <c r="H113"/>
  <c r="I113"/>
  <c r="J113"/>
  <c r="F114"/>
  <c r="F115"/>
  <c r="A118" i="8"/>
  <c r="E117"/>
  <c r="G115"/>
  <c r="H115"/>
  <c r="I115"/>
  <c r="J115"/>
  <c r="F116"/>
  <c r="G116"/>
  <c r="A118" i="7"/>
  <c r="E117"/>
  <c r="F116"/>
  <c r="G115"/>
  <c r="H115"/>
  <c r="I115"/>
  <c r="J115"/>
  <c r="G114" i="6"/>
  <c r="H114"/>
  <c r="I114"/>
  <c r="J114"/>
  <c r="G115"/>
  <c r="H115"/>
  <c r="I115"/>
  <c r="J115"/>
  <c r="E118" i="8"/>
  <c r="A119"/>
  <c r="F117"/>
  <c r="H116"/>
  <c r="I116"/>
  <c r="J116"/>
  <c r="E118" i="7"/>
  <c r="A119"/>
  <c r="F117"/>
  <c r="G116"/>
  <c r="H116"/>
  <c r="I116"/>
  <c r="J116"/>
  <c r="F116" i="6"/>
  <c r="F117"/>
  <c r="F118" i="8"/>
  <c r="E119"/>
  <c r="A120"/>
  <c r="G117"/>
  <c r="H117"/>
  <c r="I117"/>
  <c r="J117"/>
  <c r="F118" i="7"/>
  <c r="E119"/>
  <c r="A120"/>
  <c r="G117"/>
  <c r="H117"/>
  <c r="I117"/>
  <c r="J117"/>
  <c r="G116" i="6"/>
  <c r="H116"/>
  <c r="I116"/>
  <c r="J116"/>
  <c r="G117"/>
  <c r="H117"/>
  <c r="I117"/>
  <c r="J117"/>
  <c r="F118"/>
  <c r="F119" i="8"/>
  <c r="G119"/>
  <c r="A121"/>
  <c r="E120"/>
  <c r="G118"/>
  <c r="H118"/>
  <c r="I118"/>
  <c r="J118"/>
  <c r="F119" i="7"/>
  <c r="A121"/>
  <c r="E120"/>
  <c r="G118"/>
  <c r="H118"/>
  <c r="I118"/>
  <c r="J118"/>
  <c r="G118" i="6"/>
  <c r="H118"/>
  <c r="I118"/>
  <c r="J118"/>
  <c r="F119"/>
  <c r="F120" i="8"/>
  <c r="G120"/>
  <c r="A122"/>
  <c r="E121"/>
  <c r="H119"/>
  <c r="I119"/>
  <c r="J119"/>
  <c r="F120" i="7"/>
  <c r="A122"/>
  <c r="E121"/>
  <c r="G119"/>
  <c r="H119"/>
  <c r="I119"/>
  <c r="J119"/>
  <c r="G119" i="6"/>
  <c r="H119"/>
  <c r="I119"/>
  <c r="J119"/>
  <c r="F120"/>
  <c r="F121" i="8"/>
  <c r="A123"/>
  <c r="E122"/>
  <c r="H120"/>
  <c r="I120"/>
  <c r="J120"/>
  <c r="F121" i="7"/>
  <c r="G121"/>
  <c r="A123"/>
  <c r="E122"/>
  <c r="G120"/>
  <c r="H120"/>
  <c r="I120"/>
  <c r="J120"/>
  <c r="G120" i="6"/>
  <c r="H120"/>
  <c r="I120"/>
  <c r="J120"/>
  <c r="A124" i="8"/>
  <c r="E123"/>
  <c r="F122"/>
  <c r="G121"/>
  <c r="H121"/>
  <c r="I121"/>
  <c r="J121"/>
  <c r="F122" i="7"/>
  <c r="A124"/>
  <c r="E123"/>
  <c r="H121"/>
  <c r="I121"/>
  <c r="J121"/>
  <c r="F121" i="6"/>
  <c r="G122" i="8"/>
  <c r="H122"/>
  <c r="I122"/>
  <c r="J122"/>
  <c r="A125"/>
  <c r="E124"/>
  <c r="F123"/>
  <c r="F123" i="7"/>
  <c r="A125"/>
  <c r="E124"/>
  <c r="G122"/>
  <c r="H122"/>
  <c r="I122"/>
  <c r="J122"/>
  <c r="G121" i="6"/>
  <c r="H121"/>
  <c r="I121"/>
  <c r="J121"/>
  <c r="F122"/>
  <c r="F123"/>
  <c r="A126" i="8"/>
  <c r="E125"/>
  <c r="F124"/>
  <c r="G124"/>
  <c r="G123"/>
  <c r="H123"/>
  <c r="I123"/>
  <c r="J123"/>
  <c r="F124" i="7"/>
  <c r="A126"/>
  <c r="E125"/>
  <c r="G123"/>
  <c r="H123"/>
  <c r="I123"/>
  <c r="J123"/>
  <c r="G122" i="6"/>
  <c r="H122"/>
  <c r="I122"/>
  <c r="J122"/>
  <c r="G123"/>
  <c r="H123"/>
  <c r="I123"/>
  <c r="J123"/>
  <c r="E126" i="8"/>
  <c r="A127"/>
  <c r="H124"/>
  <c r="I124"/>
  <c r="J124"/>
  <c r="F125"/>
  <c r="G124" i="7"/>
  <c r="H124"/>
  <c r="I124"/>
  <c r="J124"/>
  <c r="E126"/>
  <c r="A127"/>
  <c r="F125"/>
  <c r="F124" i="6"/>
  <c r="F125"/>
  <c r="F126" i="8"/>
  <c r="E127"/>
  <c r="A128"/>
  <c r="E128"/>
  <c r="G125"/>
  <c r="H125"/>
  <c r="I125"/>
  <c r="J125"/>
  <c r="F126" i="7"/>
  <c r="E127"/>
  <c r="A128"/>
  <c r="E128"/>
  <c r="G125"/>
  <c r="H125"/>
  <c r="I125"/>
  <c r="J125"/>
  <c r="G124" i="6"/>
  <c r="H124"/>
  <c r="I124"/>
  <c r="J124"/>
  <c r="G125"/>
  <c r="H125"/>
  <c r="I125"/>
  <c r="J125"/>
  <c r="F126"/>
  <c r="G126" i="8"/>
  <c r="H126"/>
  <c r="I126"/>
  <c r="J126"/>
  <c r="F127"/>
  <c r="F128"/>
  <c r="F128" i="7"/>
  <c r="G126"/>
  <c r="H126"/>
  <c r="I126"/>
  <c r="J126"/>
  <c r="F127"/>
  <c r="G126" i="6"/>
  <c r="H126"/>
  <c r="I126"/>
  <c r="J126"/>
  <c r="F127"/>
  <c r="G127" i="8"/>
  <c r="H127"/>
  <c r="I127"/>
  <c r="J127"/>
  <c r="G128"/>
  <c r="H128"/>
  <c r="I128"/>
  <c r="J128"/>
  <c r="G128" i="7"/>
  <c r="H128"/>
  <c r="I128"/>
  <c r="J128"/>
  <c r="G127"/>
  <c r="H127"/>
  <c r="I127"/>
  <c r="J127"/>
  <c r="G127" i="6"/>
  <c r="H127"/>
  <c r="I127"/>
  <c r="J127"/>
  <c r="F128"/>
  <c r="G128"/>
  <c r="H128"/>
  <c r="I128"/>
  <c r="J128"/>
</calcChain>
</file>

<file path=xl/sharedStrings.xml><?xml version="1.0" encoding="utf-8"?>
<sst xmlns="http://schemas.openxmlformats.org/spreadsheetml/2006/main" count="1018" uniqueCount="156">
  <si>
    <t>_Im_age_17</t>
  </si>
  <si>
    <t>_Im_age_18</t>
  </si>
  <si>
    <t>_Im_age_19</t>
  </si>
  <si>
    <t>_Im_age_20</t>
  </si>
  <si>
    <t>_Im_age_21</t>
  </si>
  <si>
    <t>_Im_age_22</t>
  </si>
  <si>
    <t>_Im_age_23</t>
  </si>
  <si>
    <t>_Im_age_24</t>
  </si>
  <si>
    <t>_Im_age_25</t>
  </si>
  <si>
    <t>_Im_age_26</t>
  </si>
  <si>
    <t>_Im_age_27</t>
  </si>
  <si>
    <t>_Im_age_28</t>
  </si>
  <si>
    <t>_Im_age_29</t>
  </si>
  <si>
    <t>_Im_age_30</t>
  </si>
  <si>
    <t>_Im_age_31</t>
  </si>
  <si>
    <t>_Im_age_32</t>
  </si>
  <si>
    <t>_Im_age_33</t>
  </si>
  <si>
    <t>_Im_age_34</t>
  </si>
  <si>
    <t>_Im_age_35</t>
  </si>
  <si>
    <t>_Im_age_36</t>
  </si>
  <si>
    <t>_Im_age_37</t>
  </si>
  <si>
    <t>_Im_age_38</t>
  </si>
  <si>
    <t>_Im_age_39</t>
  </si>
  <si>
    <t>_Im_age_40</t>
  </si>
  <si>
    <t>_Im_age_41</t>
  </si>
  <si>
    <t>_Im_age_46</t>
  </si>
  <si>
    <t>_cons</t>
  </si>
  <si>
    <t>AGE 16 (reference)</t>
  </si>
  <si>
    <t>_Im_age_15 and below</t>
  </si>
  <si>
    <t>replace no observations with -20</t>
  </si>
  <si>
    <t>Odds</t>
  </si>
  <si>
    <t>Log Odds</t>
  </si>
  <si>
    <t>Probabilities</t>
  </si>
  <si>
    <t>Survival</t>
  </si>
  <si>
    <t>Start</t>
  </si>
  <si>
    <t>tp1</t>
  </si>
  <si>
    <t>tp2</t>
  </si>
  <si>
    <t>tp3</t>
  </si>
  <si>
    <t>tp4</t>
  </si>
  <si>
    <t>tp5</t>
  </si>
  <si>
    <t>tp6</t>
  </si>
  <si>
    <t>tp7</t>
  </si>
  <si>
    <t>tp8</t>
  </si>
  <si>
    <t>tp9</t>
  </si>
  <si>
    <t>tp10</t>
  </si>
  <si>
    <t>tp11</t>
  </si>
  <si>
    <t>tp12</t>
  </si>
  <si>
    <t>tp13</t>
  </si>
  <si>
    <t>tp14</t>
  </si>
  <si>
    <t>tp15</t>
  </si>
  <si>
    <t>tp16</t>
  </si>
  <si>
    <t>tp17</t>
  </si>
  <si>
    <t>tp18</t>
  </si>
  <si>
    <t>tp19</t>
  </si>
  <si>
    <t>tp20</t>
  </si>
  <si>
    <t>_Im_ageXper_12</t>
  </si>
  <si>
    <t>_Im_ageXper_13</t>
  </si>
  <si>
    <t>_Im_ageXper_22</t>
  </si>
  <si>
    <t>_Im_ageXper_23</t>
  </si>
  <si>
    <t>_Im_ageXper_32</t>
  </si>
  <si>
    <t>_Im_ageXper_33</t>
  </si>
  <si>
    <t>..</t>
  </si>
  <si>
    <t>reference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</si>
  <si>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</si>
  <si>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</si>
  <si>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</si>
  <si>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</si>
  <si>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</si>
  <si>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</si>
  <si>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</si>
  <si>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</si>
  <si>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1995+</t>
  </si>
  <si>
    <t>2005+</t>
  </si>
  <si>
    <t>age 10-20</t>
  </si>
  <si>
    <t>age 20-30</t>
  </si>
  <si>
    <t>age 30-50</t>
  </si>
  <si>
    <t>1955-64</t>
  </si>
  <si>
    <t>1965-1974</t>
  </si>
  <si>
    <t>1975-84</t>
  </si>
  <si>
    <t>1985-94</t>
  </si>
  <si>
    <t>C</t>
  </si>
  <si>
    <t>average</t>
  </si>
  <si>
    <t>a0</t>
  </si>
  <si>
    <t>K</t>
  </si>
  <si>
    <t>x</t>
  </si>
  <si>
    <t>g(x)</t>
  </si>
  <si>
    <t>G(x)</t>
  </si>
  <si>
    <t>index</t>
  </si>
  <si>
    <t>int(index)</t>
  </si>
  <si>
    <t>rest(index)</t>
  </si>
  <si>
    <t>G(index)</t>
  </si>
  <si>
    <t>G*C</t>
  </si>
  <si>
    <t>SURV</t>
  </si>
  <si>
    <t>Data</t>
  </si>
  <si>
    <t>Estimate</t>
  </si>
  <si>
    <t>Error</t>
  </si>
  <si>
    <t>Sum Error</t>
  </si>
  <si>
    <t>X</t>
  </si>
  <si>
    <t>Solution</t>
  </si>
  <si>
    <t>Frozen Copy:</t>
  </si>
  <si>
    <t>Dynamic</t>
  </si>
  <si>
    <t>Frozen</t>
  </si>
  <si>
    <t>trend cont.</t>
  </si>
  <si>
    <t xml:space="preserve">TREND CONTINUED </t>
  </si>
  <si>
    <t>average age at first union formation</t>
  </si>
  <si>
    <t>No education</t>
  </si>
  <si>
    <t>Primary</t>
  </si>
  <si>
    <t>Secondary</t>
  </si>
  <si>
    <t>Free estimates</t>
  </si>
  <si>
    <t>m_event</t>
  </si>
  <si>
    <t>Coef.</t>
  </si>
  <si>
    <t>Std. Err.</t>
  </si>
  <si>
    <t>z</t>
  </si>
  <si>
    <t>P&gt;z</t>
  </si>
  <si>
    <t>[95% Conf.</t>
  </si>
  <si>
    <t>Interval]</t>
  </si>
  <si>
    <t>_Im_age_15</t>
  </si>
  <si>
    <t>Education 0</t>
  </si>
  <si>
    <t>Education 1</t>
  </si>
  <si>
    <t>(omitted)</t>
  </si>
  <si>
    <t>Education 2</t>
  </si>
  <si>
    <t>Enter Primary</t>
  </si>
  <si>
    <t>Finish Primary</t>
  </si>
  <si>
    <t>Never enter Primary</t>
  </si>
  <si>
    <t>UnionFormationPastYearPeriodRates.do</t>
  </si>
  <si>
    <t>_t</t>
  </si>
  <si>
    <t>Haz. Ratio</t>
  </si>
  <si>
    <t>1985-95</t>
  </si>
  <si>
    <t>1995-05</t>
  </si>
  <si>
    <t>UnionFormationEventHistories.do</t>
  </si>
  <si>
    <t>Calculations for Graphs</t>
  </si>
  <si>
    <t>Graphs</t>
  </si>
  <si>
    <t>Education = 0</t>
  </si>
  <si>
    <t>Education = 1</t>
  </si>
  <si>
    <t>Education = 2</t>
  </si>
  <si>
    <t>Graphs by Rducation Level</t>
  </si>
  <si>
    <t>Graphs by Cohort</t>
  </si>
  <si>
    <t>Never Enter Primary</t>
  </si>
  <si>
    <t>UnionFormationCohorts.do</t>
  </si>
  <si>
    <t>Unrestricted</t>
  </si>
  <si>
    <t>Estimate [forced 90%+]</t>
  </si>
  <si>
    <t>Parameter: UnionParameters</t>
  </si>
  <si>
    <t>Age at which first 1% enter a union</t>
  </si>
  <si>
    <t>Average age at first union formation</t>
  </si>
  <si>
    <t>Below primary</t>
  </si>
  <si>
    <t>Secondary and above</t>
  </si>
  <si>
    <t>Proportion ever entering a union</t>
  </si>
  <si>
    <t>Parameter Description: Union formation parameters</t>
  </si>
  <si>
    <t>Target 2050</t>
  </si>
  <si>
    <t>Saved frozen Solution</t>
  </si>
  <si>
    <t>Proportion ever entering a Union</t>
  </si>
  <si>
    <t>Average Age at union formation</t>
  </si>
  <si>
    <t>Age at process start</t>
  </si>
  <si>
    <t>Searched Values</t>
  </si>
  <si>
    <t>Minimized Error</t>
  </si>
  <si>
    <t>Used (copy pasted) solutions</t>
  </si>
</sst>
</file>

<file path=xl/styles.xml><?xml version="1.0" encoding="utf-8"?>
<styleSheet xmlns="http://schemas.openxmlformats.org/spreadsheetml/2006/main">
  <numFmts count="1">
    <numFmt numFmtId="164" formatCode="0.0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4" fillId="4" borderId="0" xfId="0" applyFont="1" applyFill="1"/>
    <xf numFmtId="0" fontId="3" fillId="5" borderId="0" xfId="0" applyFont="1" applyFill="1"/>
    <xf numFmtId="0" fontId="0" fillId="4" borderId="0" xfId="0" applyFill="1" applyBorder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0" fillId="6" borderId="3" xfId="0" applyFill="1" applyBorder="1"/>
    <xf numFmtId="0" fontId="0" fillId="6" borderId="4" xfId="0" applyFill="1" applyBorder="1"/>
    <xf numFmtId="0" fontId="0" fillId="6" borderId="5" xfId="0" applyFill="1" applyBorder="1"/>
    <xf numFmtId="0" fontId="0" fillId="6" borderId="0" xfId="0" applyFill="1" applyBorder="1"/>
    <xf numFmtId="0" fontId="0" fillId="6" borderId="6" xfId="0" applyFill="1" applyBorder="1"/>
    <xf numFmtId="0" fontId="0" fillId="6" borderId="5" xfId="0" quotePrefix="1" applyFill="1" applyBorder="1"/>
    <xf numFmtId="0" fontId="0" fillId="4" borderId="5" xfId="0" applyFill="1" applyBorder="1"/>
    <xf numFmtId="0" fontId="0" fillId="4" borderId="6" xfId="0" applyFill="1" applyBorder="1"/>
    <xf numFmtId="0" fontId="0" fillId="6" borderId="0" xfId="0" quotePrefix="1" applyFill="1" applyBorder="1"/>
    <xf numFmtId="0" fontId="0" fillId="4" borderId="7" xfId="0" applyFill="1" applyBorder="1"/>
    <xf numFmtId="0" fontId="0" fillId="6" borderId="1" xfId="0" applyFill="1" applyBorder="1"/>
    <xf numFmtId="0" fontId="0" fillId="4" borderId="8" xfId="0" applyFill="1" applyBorder="1"/>
    <xf numFmtId="0" fontId="0" fillId="6" borderId="0" xfId="0" applyFill="1"/>
    <xf numFmtId="0" fontId="0" fillId="6" borderId="0" xfId="0" quotePrefix="1" applyFill="1"/>
    <xf numFmtId="0" fontId="0" fillId="4" borderId="0" xfId="0" applyFill="1" applyAlignment="1">
      <alignment wrapText="1"/>
    </xf>
    <xf numFmtId="0" fontId="0" fillId="4" borderId="1" xfId="0" applyFill="1" applyBorder="1" applyAlignment="1">
      <alignment wrapText="1"/>
    </xf>
    <xf numFmtId="0" fontId="2" fillId="4" borderId="0" xfId="0" applyFont="1" applyFill="1"/>
    <xf numFmtId="0" fontId="0" fillId="6" borderId="1" xfId="0" applyFill="1" applyBorder="1" applyAlignment="1">
      <alignment wrapText="1"/>
    </xf>
    <xf numFmtId="0" fontId="0" fillId="6" borderId="0" xfId="0" applyFill="1" applyAlignment="1">
      <alignment wrapText="1"/>
    </xf>
    <xf numFmtId="2" fontId="0" fillId="6" borderId="0" xfId="0" applyNumberFormat="1" applyFill="1"/>
    <xf numFmtId="2" fontId="0" fillId="6" borderId="1" xfId="0" applyNumberFormat="1" applyFill="1" applyBorder="1"/>
    <xf numFmtId="2" fontId="0" fillId="6" borderId="5" xfId="0" applyNumberFormat="1" applyFill="1" applyBorder="1"/>
    <xf numFmtId="2" fontId="0" fillId="6" borderId="7" xfId="0" applyNumberFormat="1" applyFill="1" applyBorder="1"/>
    <xf numFmtId="0" fontId="0" fillId="4" borderId="2" xfId="0" applyFill="1" applyBorder="1" applyAlignment="1">
      <alignment wrapText="1"/>
    </xf>
    <xf numFmtId="0" fontId="0" fillId="4" borderId="3" xfId="0" applyFill="1" applyBorder="1" applyAlignment="1">
      <alignment wrapText="1"/>
    </xf>
    <xf numFmtId="0" fontId="0" fillId="4" borderId="4" xfId="0" applyFill="1" applyBorder="1" applyAlignment="1">
      <alignment wrapText="1"/>
    </xf>
    <xf numFmtId="2" fontId="0" fillId="6" borderId="0" xfId="0" applyNumberFormat="1" applyFill="1" applyBorder="1"/>
    <xf numFmtId="2" fontId="0" fillId="6" borderId="2" xfId="0" applyNumberFormat="1" applyFill="1" applyBorder="1"/>
    <xf numFmtId="2" fontId="0" fillId="6" borderId="3" xfId="0" applyNumberFormat="1" applyFill="1" applyBorder="1"/>
    <xf numFmtId="2" fontId="0" fillId="6" borderId="4" xfId="0" applyNumberFormat="1" applyFill="1" applyBorder="1"/>
    <xf numFmtId="2" fontId="0" fillId="6" borderId="6" xfId="0" applyNumberFormat="1" applyFill="1" applyBorder="1"/>
    <xf numFmtId="2" fontId="0" fillId="6" borderId="8" xfId="0" applyNumberFormat="1" applyFill="1" applyBorder="1"/>
    <xf numFmtId="2" fontId="0" fillId="7" borderId="5" xfId="0" applyNumberFormat="1" applyFill="1" applyBorder="1"/>
    <xf numFmtId="2" fontId="0" fillId="7" borderId="0" xfId="0" applyNumberFormat="1" applyFill="1" applyBorder="1"/>
    <xf numFmtId="2" fontId="0" fillId="7" borderId="2" xfId="0" applyNumberFormat="1" applyFill="1" applyBorder="1"/>
    <xf numFmtId="2" fontId="0" fillId="7" borderId="3" xfId="0" applyNumberFormat="1" applyFill="1" applyBorder="1"/>
    <xf numFmtId="2" fontId="0" fillId="7" borderId="4" xfId="0" applyNumberFormat="1" applyFill="1" applyBorder="1"/>
    <xf numFmtId="2" fontId="0" fillId="7" borderId="6" xfId="0" applyNumberFormat="1" applyFill="1" applyBorder="1"/>
    <xf numFmtId="0" fontId="0" fillId="3" borderId="17" xfId="0" applyFill="1" applyBorder="1"/>
    <xf numFmtId="0" fontId="0" fillId="3" borderId="18" xfId="0" applyFill="1" applyBorder="1"/>
    <xf numFmtId="0" fontId="0" fillId="3" borderId="19" xfId="0" applyFill="1" applyBorder="1"/>
    <xf numFmtId="0" fontId="0" fillId="6" borderId="3" xfId="0" applyFill="1" applyBorder="1" applyAlignment="1">
      <alignment wrapText="1"/>
    </xf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0" fillId="6" borderId="2" xfId="0" applyFill="1" applyBorder="1"/>
    <xf numFmtId="0" fontId="0" fillId="8" borderId="2" xfId="0" applyFill="1" applyBorder="1"/>
    <xf numFmtId="2" fontId="0" fillId="8" borderId="3" xfId="0" applyNumberFormat="1" applyFill="1" applyBorder="1"/>
    <xf numFmtId="2" fontId="0" fillId="8" borderId="4" xfId="0" applyNumberFormat="1" applyFill="1" applyBorder="1"/>
    <xf numFmtId="0" fontId="0" fillId="8" borderId="5" xfId="0" applyFill="1" applyBorder="1"/>
    <xf numFmtId="2" fontId="0" fillId="8" borderId="0" xfId="0" applyNumberFormat="1" applyFill="1" applyBorder="1"/>
    <xf numFmtId="2" fontId="0" fillId="8" borderId="6" xfId="0" applyNumberFormat="1" applyFill="1" applyBorder="1"/>
    <xf numFmtId="0" fontId="0" fillId="8" borderId="7" xfId="0" applyFill="1" applyBorder="1"/>
    <xf numFmtId="2" fontId="0" fillId="8" borderId="1" xfId="0" applyNumberFormat="1" applyFill="1" applyBorder="1"/>
    <xf numFmtId="2" fontId="0" fillId="8" borderId="8" xfId="0" applyNumberFormat="1" applyFill="1" applyBorder="1"/>
    <xf numFmtId="0" fontId="0" fillId="4" borderId="0" xfId="0" applyFont="1" applyFill="1"/>
    <xf numFmtId="0" fontId="0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164" fontId="0" fillId="4" borderId="0" xfId="0" applyNumberFormat="1" applyFill="1"/>
    <xf numFmtId="1" fontId="0" fillId="4" borderId="0" xfId="0" applyNumberFormat="1" applyFill="1"/>
    <xf numFmtId="0" fontId="0" fillId="4" borderId="0" xfId="0" applyFont="1" applyFill="1" applyBorder="1" applyAlignment="1">
      <alignment horizontal="center"/>
    </xf>
    <xf numFmtId="0" fontId="5" fillId="4" borderId="0" xfId="0" applyFont="1" applyFill="1"/>
    <xf numFmtId="0" fontId="1" fillId="4" borderId="0" xfId="0" applyFont="1" applyFill="1" applyBorder="1" applyAlignment="1">
      <alignment horizontal="center"/>
    </xf>
    <xf numFmtId="0" fontId="2" fillId="4" borderId="9" xfId="0" applyFont="1" applyFill="1" applyBorder="1"/>
    <xf numFmtId="0" fontId="2" fillId="4" borderId="10" xfId="0" applyFont="1" applyFill="1" applyBorder="1"/>
    <xf numFmtId="0" fontId="2" fillId="4" borderId="12" xfId="0" applyFont="1" applyFill="1" applyBorder="1"/>
    <xf numFmtId="0" fontId="2" fillId="4" borderId="0" xfId="0" applyFont="1" applyFill="1" applyBorder="1"/>
    <xf numFmtId="0" fontId="2" fillId="4" borderId="14" xfId="0" applyFont="1" applyFill="1" applyBorder="1"/>
    <xf numFmtId="0" fontId="2" fillId="4" borderId="15" xfId="0" applyFont="1" applyFill="1" applyBorder="1"/>
    <xf numFmtId="0" fontId="2" fillId="3" borderId="9" xfId="0" applyFont="1" applyFill="1" applyBorder="1"/>
    <xf numFmtId="0" fontId="2" fillId="3" borderId="11" xfId="0" applyFont="1" applyFill="1" applyBorder="1"/>
    <xf numFmtId="0" fontId="2" fillId="3" borderId="12" xfId="0" applyFont="1" applyFill="1" applyBorder="1"/>
    <xf numFmtId="0" fontId="2" fillId="3" borderId="13" xfId="0" applyFont="1" applyFill="1" applyBorder="1"/>
    <xf numFmtId="0" fontId="2" fillId="3" borderId="14" xfId="0" applyFont="1" applyFill="1" applyBorder="1"/>
    <xf numFmtId="0" fontId="2" fillId="3" borderId="16" xfId="0" applyFont="1" applyFill="1" applyBorder="1"/>
    <xf numFmtId="0" fontId="2" fillId="6" borderId="5" xfId="0" applyFont="1" applyFill="1" applyBorder="1"/>
    <xf numFmtId="0" fontId="2" fillId="6" borderId="0" xfId="0" applyFont="1" applyFill="1" applyBorder="1"/>
    <xf numFmtId="0" fontId="2" fillId="6" borderId="6" xfId="0" applyFont="1" applyFill="1" applyBorder="1"/>
    <xf numFmtId="0" fontId="2" fillId="6" borderId="7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8" xfId="0" applyFont="1" applyFill="1" applyBorder="1" applyAlignment="1">
      <alignment horizontal="center"/>
    </xf>
    <xf numFmtId="0" fontId="2" fillId="4" borderId="20" xfId="0" applyFont="1" applyFill="1" applyBorder="1"/>
    <xf numFmtId="0" fontId="2" fillId="4" borderId="21" xfId="0" applyFont="1" applyFill="1" applyBorder="1" applyAlignment="1">
      <alignment horizontal="center"/>
    </xf>
    <xf numFmtId="0" fontId="2" fillId="4" borderId="22" xfId="0" applyFont="1" applyFill="1" applyBorder="1"/>
    <xf numFmtId="0" fontId="2" fillId="4" borderId="21" xfId="0" applyFont="1" applyFill="1" applyBorder="1"/>
    <xf numFmtId="0" fontId="0" fillId="9" borderId="2" xfId="0" applyFont="1" applyFill="1" applyBorder="1"/>
    <xf numFmtId="0" fontId="0" fillId="9" borderId="3" xfId="0" applyFont="1" applyFill="1" applyBorder="1"/>
    <xf numFmtId="0" fontId="0" fillId="9" borderId="4" xfId="0" applyFont="1" applyFill="1" applyBorder="1"/>
    <xf numFmtId="0" fontId="0" fillId="9" borderId="5" xfId="0" applyFont="1" applyFill="1" applyBorder="1"/>
    <xf numFmtId="0" fontId="0" fillId="9" borderId="0" xfId="0" applyFont="1" applyFill="1" applyBorder="1"/>
    <xf numFmtId="0" fontId="0" fillId="9" borderId="6" xfId="0" applyFont="1" applyFill="1" applyBorder="1"/>
    <xf numFmtId="0" fontId="0" fillId="9" borderId="7" xfId="0" applyFont="1" applyFill="1" applyBorder="1"/>
    <xf numFmtId="0" fontId="0" fillId="9" borderId="1" xfId="0" applyFont="1" applyFill="1" applyBorder="1"/>
    <xf numFmtId="0" fontId="0" fillId="9" borderId="8" xfId="0" applyFont="1" applyFill="1" applyBorder="1"/>
    <xf numFmtId="0" fontId="2" fillId="9" borderId="9" xfId="0" applyFont="1" applyFill="1" applyBorder="1"/>
    <xf numFmtId="0" fontId="2" fillId="9" borderId="10" xfId="0" applyFont="1" applyFill="1" applyBorder="1"/>
    <xf numFmtId="0" fontId="2" fillId="9" borderId="12" xfId="0" applyFont="1" applyFill="1" applyBorder="1"/>
    <xf numFmtId="0" fontId="2" fillId="9" borderId="0" xfId="0" applyFont="1" applyFill="1" applyBorder="1"/>
    <xf numFmtId="0" fontId="2" fillId="9" borderId="14" xfId="0" applyFont="1" applyFill="1" applyBorder="1"/>
    <xf numFmtId="0" fontId="2" fillId="9" borderId="15" xfId="0" applyFont="1" applyFill="1" applyBorder="1"/>
    <xf numFmtId="2" fontId="4" fillId="9" borderId="3" xfId="0" applyNumberFormat="1" applyFont="1" applyFill="1" applyBorder="1"/>
    <xf numFmtId="2" fontId="4" fillId="9" borderId="0" xfId="0" applyNumberFormat="1" applyFont="1" applyFill="1" applyBorder="1"/>
    <xf numFmtId="2" fontId="4" fillId="9" borderId="1" xfId="0" applyNumberFormat="1" applyFont="1" applyFill="1" applyBorder="1"/>
    <xf numFmtId="0" fontId="0" fillId="9" borderId="3" xfId="0" applyFill="1" applyBorder="1"/>
    <xf numFmtId="0" fontId="0" fillId="9" borderId="4" xfId="0" applyFill="1" applyBorder="1"/>
    <xf numFmtId="0" fontId="0" fillId="9" borderId="5" xfId="0" applyFill="1" applyBorder="1"/>
    <xf numFmtId="0" fontId="0" fillId="9" borderId="0" xfId="0" applyFill="1" applyBorder="1"/>
    <xf numFmtId="0" fontId="0" fillId="9" borderId="6" xfId="0" applyFill="1" applyBorder="1"/>
    <xf numFmtId="0" fontId="2" fillId="9" borderId="5" xfId="0" applyFont="1" applyFill="1" applyBorder="1"/>
    <xf numFmtId="0" fontId="2" fillId="9" borderId="6" xfId="0" applyFont="1" applyFill="1" applyBorder="1"/>
    <xf numFmtId="0" fontId="2" fillId="9" borderId="7" xfId="0" applyFont="1" applyFill="1" applyBorder="1" applyAlignment="1">
      <alignment horizontal="center"/>
    </xf>
    <xf numFmtId="0" fontId="2" fillId="9" borderId="1" xfId="0" applyFont="1" applyFill="1" applyBorder="1" applyAlignment="1">
      <alignment horizontal="center"/>
    </xf>
    <xf numFmtId="0" fontId="2" fillId="9" borderId="8" xfId="0" applyFont="1" applyFill="1" applyBorder="1" applyAlignment="1">
      <alignment horizontal="center"/>
    </xf>
    <xf numFmtId="0" fontId="4" fillId="4" borderId="20" xfId="0" applyFont="1" applyFill="1" applyBorder="1"/>
    <xf numFmtId="0" fontId="0" fillId="4" borderId="22" xfId="0" applyFill="1" applyBorder="1"/>
    <xf numFmtId="0" fontId="4" fillId="9" borderId="2" xfId="0" applyFont="1" applyFill="1" applyBorder="1"/>
    <xf numFmtId="0" fontId="0" fillId="10" borderId="0" xfId="0" applyFill="1"/>
    <xf numFmtId="11" fontId="0" fillId="10" borderId="0" xfId="0" applyNumberFormat="1" applyFill="1"/>
    <xf numFmtId="0" fontId="2" fillId="10" borderId="5" xfId="0" applyFont="1" applyFill="1" applyBorder="1"/>
    <xf numFmtId="0" fontId="2" fillId="10" borderId="7" xfId="0" applyFont="1" applyFill="1" applyBorder="1"/>
    <xf numFmtId="2" fontId="2" fillId="10" borderId="10" xfId="0" applyNumberFormat="1" applyFont="1" applyFill="1" applyBorder="1"/>
    <xf numFmtId="2" fontId="2" fillId="10" borderId="0" xfId="0" applyNumberFormat="1" applyFont="1" applyFill="1" applyBorder="1"/>
    <xf numFmtId="2" fontId="2" fillId="10" borderId="15" xfId="0" applyNumberFormat="1" applyFont="1" applyFill="1" applyBorder="1"/>
    <xf numFmtId="0" fontId="2" fillId="10" borderId="0" xfId="0" applyFont="1" applyFill="1" applyBorder="1"/>
    <xf numFmtId="0" fontId="2" fillId="10" borderId="1" xfId="0" applyFont="1" applyFill="1" applyBorder="1"/>
    <xf numFmtId="0" fontId="2" fillId="10" borderId="10" xfId="0" applyFont="1" applyFill="1" applyBorder="1"/>
    <xf numFmtId="0" fontId="2" fillId="10" borderId="15" xfId="0" applyFont="1" applyFill="1" applyBorder="1"/>
    <xf numFmtId="0" fontId="2" fillId="10" borderId="6" xfId="0" applyFont="1" applyFill="1" applyBorder="1"/>
    <xf numFmtId="0" fontId="2" fillId="10" borderId="8" xfId="0" applyFont="1" applyFill="1" applyBorder="1"/>
    <xf numFmtId="0" fontId="2" fillId="10" borderId="11" xfId="0" applyFont="1" applyFill="1" applyBorder="1"/>
    <xf numFmtId="0" fontId="2" fillId="10" borderId="13" xfId="0" applyFont="1" applyFill="1" applyBorder="1"/>
    <xf numFmtId="0" fontId="2" fillId="10" borderId="16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US" sz="1400"/>
              <a:t>First Union Formation - Current Period </a:t>
            </a:r>
            <a:r>
              <a:rPr lang="en-US" sz="1400" baseline="0"/>
              <a:t>Survival</a:t>
            </a:r>
            <a:endParaRPr lang="en-US" sz="1400"/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PeriodProbabilities!$AK$6</c:f>
              <c:strCache>
                <c:ptCount val="1"/>
                <c:pt idx="0">
                  <c:v>Never enter Primary</c:v>
                </c:pt>
              </c:strCache>
            </c:strRef>
          </c:tx>
          <c:marker>
            <c:symbol val="none"/>
          </c:marker>
          <c:cat>
            <c:strRef>
              <c:f>PeriodProbabilities!$AJ$7:$AJ$33</c:f>
              <c:strCache>
                <c:ptCount val="27"/>
                <c:pt idx="0">
                  <c:v>Start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  <c:pt idx="17">
                  <c:v>31</c:v>
                </c:pt>
                <c:pt idx="18">
                  <c:v>32</c:v>
                </c:pt>
                <c:pt idx="19">
                  <c:v>33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4">
                  <c:v>38</c:v>
                </c:pt>
                <c:pt idx="25">
                  <c:v>39</c:v>
                </c:pt>
                <c:pt idx="26">
                  <c:v>40</c:v>
                </c:pt>
              </c:strCache>
            </c:strRef>
          </c:cat>
          <c:val>
            <c:numRef>
              <c:f>PeriodProbabilities!$AK$7:$AK$33</c:f>
              <c:numCache>
                <c:formatCode>General</c:formatCode>
                <c:ptCount val="27"/>
                <c:pt idx="0">
                  <c:v>1</c:v>
                </c:pt>
                <c:pt idx="1">
                  <c:v>0.75902618499882879</c:v>
                </c:pt>
                <c:pt idx="2">
                  <c:v>0.68499151805066527</c:v>
                </c:pt>
                <c:pt idx="3">
                  <c:v>0.64116928808764662</c:v>
                </c:pt>
                <c:pt idx="4">
                  <c:v>0.57581693252819521</c:v>
                </c:pt>
                <c:pt idx="5">
                  <c:v>0.52930504993450922</c:v>
                </c:pt>
                <c:pt idx="6">
                  <c:v>0.46195617915472187</c:v>
                </c:pt>
                <c:pt idx="7">
                  <c:v>0.43393705482995382</c:v>
                </c:pt>
                <c:pt idx="8">
                  <c:v>0.40261412542790537</c:v>
                </c:pt>
                <c:pt idx="9">
                  <c:v>0.36961295917449599</c:v>
                </c:pt>
                <c:pt idx="10">
                  <c:v>0.35474624692458928</c:v>
                </c:pt>
                <c:pt idx="11">
                  <c:v>0.33493561013969514</c:v>
                </c:pt>
                <c:pt idx="12">
                  <c:v>0.32091144648155084</c:v>
                </c:pt>
                <c:pt idx="13">
                  <c:v>0.3049946756962601</c:v>
                </c:pt>
                <c:pt idx="14">
                  <c:v>0.29567497247439428</c:v>
                </c:pt>
                <c:pt idx="15">
                  <c:v>0.28520050669255681</c:v>
                </c:pt>
                <c:pt idx="16">
                  <c:v>0.26572700081054235</c:v>
                </c:pt>
                <c:pt idx="17">
                  <c:v>0.26177664894337865</c:v>
                </c:pt>
                <c:pt idx="18">
                  <c:v>0.25752702846598624</c:v>
                </c:pt>
                <c:pt idx="19">
                  <c:v>0.24886448391891233</c:v>
                </c:pt>
                <c:pt idx="20">
                  <c:v>0.24592976120947316</c:v>
                </c:pt>
                <c:pt idx="21">
                  <c:v>0.24124538109411822</c:v>
                </c:pt>
                <c:pt idx="22">
                  <c:v>0.23940227856113974</c:v>
                </c:pt>
                <c:pt idx="23">
                  <c:v>0.23757325723846948</c:v>
                </c:pt>
                <c:pt idx="24">
                  <c:v>0.23575820954637153</c:v>
                </c:pt>
                <c:pt idx="25">
                  <c:v>0.23395702872701374</c:v>
                </c:pt>
                <c:pt idx="26">
                  <c:v>0.23216960883818841</c:v>
                </c:pt>
              </c:numCache>
            </c:numRef>
          </c:val>
        </c:ser>
        <c:ser>
          <c:idx val="1"/>
          <c:order val="1"/>
          <c:tx>
            <c:strRef>
              <c:f>PeriodProbabilities!$AL$6</c:f>
              <c:strCache>
                <c:ptCount val="1"/>
                <c:pt idx="0">
                  <c:v>Enter Primary</c:v>
                </c:pt>
              </c:strCache>
            </c:strRef>
          </c:tx>
          <c:marker>
            <c:symbol val="none"/>
          </c:marker>
          <c:cat>
            <c:strRef>
              <c:f>PeriodProbabilities!$AJ$7:$AJ$33</c:f>
              <c:strCache>
                <c:ptCount val="27"/>
                <c:pt idx="0">
                  <c:v>Start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  <c:pt idx="17">
                  <c:v>31</c:v>
                </c:pt>
                <c:pt idx="18">
                  <c:v>32</c:v>
                </c:pt>
                <c:pt idx="19">
                  <c:v>33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4">
                  <c:v>38</c:v>
                </c:pt>
                <c:pt idx="25">
                  <c:v>39</c:v>
                </c:pt>
                <c:pt idx="26">
                  <c:v>40</c:v>
                </c:pt>
              </c:strCache>
            </c:strRef>
          </c:cat>
          <c:val>
            <c:numRef>
              <c:f>PeriodProbabilities!$AL$7:$AL$33</c:f>
              <c:numCache>
                <c:formatCode>General</c:formatCode>
                <c:ptCount val="27"/>
                <c:pt idx="0">
                  <c:v>1</c:v>
                </c:pt>
                <c:pt idx="1">
                  <c:v>0.84228077162239567</c:v>
                </c:pt>
                <c:pt idx="2">
                  <c:v>0.79198696534993507</c:v>
                </c:pt>
                <c:pt idx="3">
                  <c:v>0.7497569558003303</c:v>
                </c:pt>
                <c:pt idx="4">
                  <c:v>0.6603767846818519</c:v>
                </c:pt>
                <c:pt idx="5">
                  <c:v>0.61119977325561592</c:v>
                </c:pt>
                <c:pt idx="6">
                  <c:v>0.5415908894605439</c:v>
                </c:pt>
                <c:pt idx="7">
                  <c:v>0.50482491651549255</c:v>
                </c:pt>
                <c:pt idx="8">
                  <c:v>0.47256772322191165</c:v>
                </c:pt>
                <c:pt idx="9">
                  <c:v>0.41669762907149926</c:v>
                </c:pt>
                <c:pt idx="10">
                  <c:v>0.39800083974777001</c:v>
                </c:pt>
                <c:pt idx="11">
                  <c:v>0.35571186018704665</c:v>
                </c:pt>
                <c:pt idx="12">
                  <c:v>0.34174626328119845</c:v>
                </c:pt>
                <c:pt idx="13">
                  <c:v>0.30770599560147754</c:v>
                </c:pt>
                <c:pt idx="14">
                  <c:v>0.29702175633566652</c:v>
                </c:pt>
                <c:pt idx="15">
                  <c:v>0.28262954594408818</c:v>
                </c:pt>
                <c:pt idx="16">
                  <c:v>0.26929795972143122</c:v>
                </c:pt>
                <c:pt idx="17">
                  <c:v>0.26141221832658157</c:v>
                </c:pt>
                <c:pt idx="18">
                  <c:v>0.24045732422505323</c:v>
                </c:pt>
                <c:pt idx="19">
                  <c:v>0.23137444032798693</c:v>
                </c:pt>
                <c:pt idx="20">
                  <c:v>0.22330323643529776</c:v>
                </c:pt>
                <c:pt idx="21">
                  <c:v>0.22330323640606958</c:v>
                </c:pt>
                <c:pt idx="22">
                  <c:v>0.21740256769388788</c:v>
                </c:pt>
                <c:pt idx="23">
                  <c:v>0.21165782099972658</c:v>
                </c:pt>
                <c:pt idx="24">
                  <c:v>0.20606487616756786</c:v>
                </c:pt>
                <c:pt idx="25">
                  <c:v>0.20061972191431532</c:v>
                </c:pt>
                <c:pt idx="26">
                  <c:v>0.19531845295288516</c:v>
                </c:pt>
              </c:numCache>
            </c:numRef>
          </c:val>
        </c:ser>
        <c:ser>
          <c:idx val="2"/>
          <c:order val="2"/>
          <c:tx>
            <c:strRef>
              <c:f>PeriodProbabilities!$AM$6</c:f>
              <c:strCache>
                <c:ptCount val="1"/>
                <c:pt idx="0">
                  <c:v>Finish Primary</c:v>
                </c:pt>
              </c:strCache>
            </c:strRef>
          </c:tx>
          <c:marker>
            <c:symbol val="none"/>
          </c:marker>
          <c:cat>
            <c:strRef>
              <c:f>PeriodProbabilities!$AJ$7:$AJ$33</c:f>
              <c:strCache>
                <c:ptCount val="27"/>
                <c:pt idx="0">
                  <c:v>Start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  <c:pt idx="10">
                  <c:v>24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28</c:v>
                </c:pt>
                <c:pt idx="15">
                  <c:v>29</c:v>
                </c:pt>
                <c:pt idx="16">
                  <c:v>30</c:v>
                </c:pt>
                <c:pt idx="17">
                  <c:v>31</c:v>
                </c:pt>
                <c:pt idx="18">
                  <c:v>32</c:v>
                </c:pt>
                <c:pt idx="19">
                  <c:v>33</c:v>
                </c:pt>
                <c:pt idx="20">
                  <c:v>34</c:v>
                </c:pt>
                <c:pt idx="21">
                  <c:v>35</c:v>
                </c:pt>
                <c:pt idx="22">
                  <c:v>36</c:v>
                </c:pt>
                <c:pt idx="23">
                  <c:v>37</c:v>
                </c:pt>
                <c:pt idx="24">
                  <c:v>38</c:v>
                </c:pt>
                <c:pt idx="25">
                  <c:v>39</c:v>
                </c:pt>
                <c:pt idx="26">
                  <c:v>40</c:v>
                </c:pt>
              </c:strCache>
            </c:strRef>
          </c:cat>
          <c:val>
            <c:numRef>
              <c:f>PeriodProbabilities!$AM$7:$AM$33</c:f>
              <c:numCache>
                <c:formatCode>General</c:formatCode>
                <c:ptCount val="27"/>
                <c:pt idx="0">
                  <c:v>1</c:v>
                </c:pt>
                <c:pt idx="1">
                  <c:v>0.94201857541327261</c:v>
                </c:pt>
                <c:pt idx="2">
                  <c:v>0.9131812831841295</c:v>
                </c:pt>
                <c:pt idx="3">
                  <c:v>0.87643664130822596</c:v>
                </c:pt>
                <c:pt idx="4">
                  <c:v>0.82678565864785458</c:v>
                </c:pt>
                <c:pt idx="5">
                  <c:v>0.78732753519481891</c:v>
                </c:pt>
                <c:pt idx="6">
                  <c:v>0.70511108855555604</c:v>
                </c:pt>
                <c:pt idx="7">
                  <c:v>0.67324167381001121</c:v>
                </c:pt>
                <c:pt idx="8">
                  <c:v>0.61591856932196498</c:v>
                </c:pt>
                <c:pt idx="9">
                  <c:v>0.57055347766103592</c:v>
                </c:pt>
                <c:pt idx="10">
                  <c:v>0.528367840606078</c:v>
                </c:pt>
                <c:pt idx="11">
                  <c:v>0.48213125460681328</c:v>
                </c:pt>
                <c:pt idx="12">
                  <c:v>0.45476390986565618</c:v>
                </c:pt>
                <c:pt idx="13">
                  <c:v>0.42507503182823175</c:v>
                </c:pt>
                <c:pt idx="14">
                  <c:v>0.37843395764175913</c:v>
                </c:pt>
                <c:pt idx="15">
                  <c:v>0.34918520697674188</c:v>
                </c:pt>
                <c:pt idx="16">
                  <c:v>0.31218921895269713</c:v>
                </c:pt>
                <c:pt idx="17">
                  <c:v>0.29622863058022758</c:v>
                </c:pt>
                <c:pt idx="18">
                  <c:v>0.28451999298746733</c:v>
                </c:pt>
                <c:pt idx="19">
                  <c:v>0.27293845108072068</c:v>
                </c:pt>
                <c:pt idx="20">
                  <c:v>0.26577300526405845</c:v>
                </c:pt>
                <c:pt idx="21">
                  <c:v>0.25591296543652381</c:v>
                </c:pt>
                <c:pt idx="22">
                  <c:v>0.25203840898357505</c:v>
                </c:pt>
                <c:pt idx="23">
                  <c:v>0.24822251383245394</c:v>
                </c:pt>
                <c:pt idx="24">
                  <c:v>0.24446439184322141</c:v>
                </c:pt>
                <c:pt idx="25">
                  <c:v>0.24076316832249561</c:v>
                </c:pt>
                <c:pt idx="26">
                  <c:v>0.23711798181986921</c:v>
                </c:pt>
              </c:numCache>
            </c:numRef>
          </c:val>
        </c:ser>
        <c:marker val="1"/>
        <c:axId val="151960960"/>
        <c:axId val="151716992"/>
      </c:lineChart>
      <c:catAx>
        <c:axId val="151960960"/>
        <c:scaling>
          <c:orientation val="minMax"/>
        </c:scaling>
        <c:axPos val="b"/>
        <c:numFmt formatCode="General" sourceLinked="0"/>
        <c:majorTickMark val="none"/>
        <c:tickLblPos val="nextTo"/>
        <c:crossAx val="151716992"/>
        <c:crosses val="autoZero"/>
        <c:auto val="1"/>
        <c:lblAlgn val="ctr"/>
        <c:lblOffset val="100"/>
      </c:catAx>
      <c:valAx>
        <c:axId val="151716992"/>
        <c:scaling>
          <c:orientation val="minMax"/>
          <c:max val="1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1960960"/>
        <c:crosses val="autoZero"/>
        <c:crossBetween val="between"/>
      </c:valAx>
    </c:plotArea>
    <c:legend>
      <c:legendPos val="b"/>
    </c:legend>
    <c:plotVisOnly val="1"/>
    <c:dispBlanksAs val="gap"/>
  </c:chart>
  <c:txPr>
    <a:bodyPr/>
    <a:lstStyle/>
    <a:p>
      <a:pPr>
        <a:defRPr sz="1400" b="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Union Formation  </a:t>
            </a:r>
          </a:p>
          <a:p>
            <a:pPr>
              <a:defRPr sz="1400"/>
            </a:pPr>
            <a:r>
              <a:rPr lang="en-US" sz="1400"/>
              <a:t>1985-94 Birth Cohort (Survival)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CohortSurvival!$AX$54</c:f>
              <c:strCache>
                <c:ptCount val="1"/>
                <c:pt idx="0">
                  <c:v>Never Enter Primary</c:v>
                </c:pt>
              </c:strCache>
            </c:strRef>
          </c:tx>
          <c:marker>
            <c:symbol val="none"/>
          </c:marker>
          <c:cat>
            <c:strRef>
              <c:f>CohortSurvival!$AW$55:$AW$69</c:f>
              <c:strCache>
                <c:ptCount val="15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</c:strCache>
            </c:strRef>
          </c:cat>
          <c:val>
            <c:numRef>
              <c:f>CohortSurvival!$AX$55:$AX$69</c:f>
              <c:numCache>
                <c:formatCode>General</c:formatCode>
                <c:ptCount val="15"/>
                <c:pt idx="0">
                  <c:v>1</c:v>
                </c:pt>
                <c:pt idx="1">
                  <c:v>0.95913753439191418</c:v>
                </c:pt>
                <c:pt idx="2">
                  <c:v>0.87559887339547526</c:v>
                </c:pt>
                <c:pt idx="3">
                  <c:v>0.68660878713456563</c:v>
                </c:pt>
                <c:pt idx="4">
                  <c:v>0.55059641355394118</c:v>
                </c:pt>
                <c:pt idx="5">
                  <c:v>0.40954348125293583</c:v>
                </c:pt>
                <c:pt idx="6">
                  <c:v>0.30692434346211012</c:v>
                </c:pt>
                <c:pt idx="7">
                  <c:v>0.25277740491397166</c:v>
                </c:pt>
                <c:pt idx="8">
                  <c:v>0.21072548742826433</c:v>
                </c:pt>
                <c:pt idx="9">
                  <c:v>0.18605499070739301</c:v>
                </c:pt>
              </c:numCache>
            </c:numRef>
          </c:val>
        </c:ser>
        <c:ser>
          <c:idx val="1"/>
          <c:order val="1"/>
          <c:tx>
            <c:strRef>
              <c:f>CohortSurvival!$AY$54</c:f>
              <c:strCache>
                <c:ptCount val="1"/>
                <c:pt idx="0">
                  <c:v>Enter Primary</c:v>
                </c:pt>
              </c:strCache>
            </c:strRef>
          </c:tx>
          <c:marker>
            <c:symbol val="none"/>
          </c:marker>
          <c:cat>
            <c:strRef>
              <c:f>CohortSurvival!$AW$55:$AW$69</c:f>
              <c:strCache>
                <c:ptCount val="15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</c:strCache>
            </c:strRef>
          </c:cat>
          <c:val>
            <c:numRef>
              <c:f>CohortSurvival!$AY$55:$AY$69</c:f>
              <c:numCache>
                <c:formatCode>General</c:formatCode>
                <c:ptCount val="15"/>
                <c:pt idx="0">
                  <c:v>1</c:v>
                </c:pt>
                <c:pt idx="1">
                  <c:v>0.9750499290630551</c:v>
                </c:pt>
                <c:pt idx="2">
                  <c:v>0.91288734127876192</c:v>
                </c:pt>
                <c:pt idx="3">
                  <c:v>0.76731674251406101</c:v>
                </c:pt>
                <c:pt idx="4">
                  <c:v>0.63651684263958164</c:v>
                </c:pt>
                <c:pt idx="5">
                  <c:v>0.48548465419477488</c:v>
                </c:pt>
                <c:pt idx="6">
                  <c:v>0.36739629155700465</c:v>
                </c:pt>
                <c:pt idx="7">
                  <c:v>0.2923870619097948</c:v>
                </c:pt>
                <c:pt idx="8">
                  <c:v>0.23320075195596485</c:v>
                </c:pt>
                <c:pt idx="9">
                  <c:v>0.19151537239118052</c:v>
                </c:pt>
              </c:numCache>
            </c:numRef>
          </c:val>
        </c:ser>
        <c:ser>
          <c:idx val="2"/>
          <c:order val="2"/>
          <c:tx>
            <c:strRef>
              <c:f>CohortSurvival!$AZ$54</c:f>
              <c:strCache>
                <c:ptCount val="1"/>
                <c:pt idx="0">
                  <c:v>Finish Primary</c:v>
                </c:pt>
              </c:strCache>
            </c:strRef>
          </c:tx>
          <c:marker>
            <c:symbol val="none"/>
          </c:marker>
          <c:cat>
            <c:strRef>
              <c:f>CohortSurvival!$AW$55:$AW$69</c:f>
              <c:strCache>
                <c:ptCount val="15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</c:strCache>
            </c:strRef>
          </c:cat>
          <c:val>
            <c:numRef>
              <c:f>CohortSurvival!$AZ$55:$AZ$69</c:f>
              <c:numCache>
                <c:formatCode>General</c:formatCode>
                <c:ptCount val="15"/>
                <c:pt idx="0">
                  <c:v>1</c:v>
                </c:pt>
                <c:pt idx="1">
                  <c:v>0.99233333991693939</c:v>
                </c:pt>
                <c:pt idx="2">
                  <c:v>0.96994801665313879</c:v>
                </c:pt>
                <c:pt idx="3">
                  <c:v>0.90278576660239107</c:v>
                </c:pt>
                <c:pt idx="4">
                  <c:v>0.81824244398778079</c:v>
                </c:pt>
                <c:pt idx="5">
                  <c:v>0.69464816431149012</c:v>
                </c:pt>
                <c:pt idx="6">
                  <c:v>0.56946360788885708</c:v>
                </c:pt>
                <c:pt idx="7">
                  <c:v>0.46541099665414493</c:v>
                </c:pt>
                <c:pt idx="8">
                  <c:v>0.36475324321794717</c:v>
                </c:pt>
                <c:pt idx="9">
                  <c:v>0.28768423689561401</c:v>
                </c:pt>
              </c:numCache>
            </c:numRef>
          </c:val>
        </c:ser>
        <c:marker val="1"/>
        <c:axId val="152884352"/>
        <c:axId val="152885888"/>
      </c:lineChart>
      <c:catAx>
        <c:axId val="152884352"/>
        <c:scaling>
          <c:orientation val="minMax"/>
        </c:scaling>
        <c:axPos val="b"/>
        <c:majorGridlines/>
        <c:numFmt formatCode="General" sourceLinked="0"/>
        <c:majorTickMark val="none"/>
        <c:tickLblPos val="nextTo"/>
        <c:crossAx val="152885888"/>
        <c:crosses val="autoZero"/>
        <c:auto val="1"/>
        <c:lblAlgn val="ctr"/>
        <c:lblOffset val="100"/>
      </c:catAx>
      <c:valAx>
        <c:axId val="152885888"/>
        <c:scaling>
          <c:orientation val="minMax"/>
          <c:max val="1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2884352"/>
        <c:crosses val="autoZero"/>
        <c:crossBetween val="between"/>
        <c:majorUnit val="0.1"/>
      </c:valAx>
    </c:plotArea>
    <c:legend>
      <c:legendPos val="b"/>
    </c:legend>
    <c:plotVisOnly val="1"/>
    <c:dispBlanksAs val="gap"/>
  </c:chart>
  <c:txPr>
    <a:bodyPr/>
    <a:lstStyle/>
    <a:p>
      <a:pPr>
        <a:defRPr sz="1400" b="0"/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Union Formation  </a:t>
            </a:r>
          </a:p>
          <a:p>
            <a:pPr>
              <a:defRPr sz="1400"/>
            </a:pPr>
            <a:r>
              <a:rPr lang="en-US" sz="1400"/>
              <a:t>1989+ Birth Cohort (Survival)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CohortSurvival!$BC$54</c:f>
              <c:strCache>
                <c:ptCount val="1"/>
                <c:pt idx="0">
                  <c:v>Never Enter Primary</c:v>
                </c:pt>
              </c:strCache>
            </c:strRef>
          </c:tx>
          <c:marker>
            <c:symbol val="none"/>
          </c:marker>
          <c:cat>
            <c:strRef>
              <c:f>CohortSurvival!$BB$55:$BB$69</c:f>
              <c:strCache>
                <c:ptCount val="15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</c:strCache>
            </c:strRef>
          </c:cat>
          <c:val>
            <c:numRef>
              <c:f>CohortSurvival!$BC$55:$BC$69</c:f>
              <c:numCache>
                <c:formatCode>General</c:formatCode>
                <c:ptCount val="15"/>
                <c:pt idx="0">
                  <c:v>1</c:v>
                </c:pt>
                <c:pt idx="1">
                  <c:v>0.96379718067314046</c:v>
                </c:pt>
                <c:pt idx="2">
                  <c:v>0.88961650711333295</c:v>
                </c:pt>
                <c:pt idx="3">
                  <c:v>0.70716391084909969</c:v>
                </c:pt>
                <c:pt idx="4">
                  <c:v>0.53924093728582123</c:v>
                </c:pt>
              </c:numCache>
            </c:numRef>
          </c:val>
        </c:ser>
        <c:ser>
          <c:idx val="1"/>
          <c:order val="1"/>
          <c:tx>
            <c:strRef>
              <c:f>CohortSurvival!$BD$54</c:f>
              <c:strCache>
                <c:ptCount val="1"/>
                <c:pt idx="0">
                  <c:v>Enter Primary</c:v>
                </c:pt>
              </c:strCache>
            </c:strRef>
          </c:tx>
          <c:marker>
            <c:symbol val="none"/>
          </c:marker>
          <c:cat>
            <c:strRef>
              <c:f>CohortSurvival!$BB$55:$BB$69</c:f>
              <c:strCache>
                <c:ptCount val="15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</c:strCache>
            </c:strRef>
          </c:cat>
          <c:val>
            <c:numRef>
              <c:f>CohortSurvival!$BD$55:$BD$69</c:f>
              <c:numCache>
                <c:formatCode>General</c:formatCode>
                <c:ptCount val="15"/>
                <c:pt idx="0">
                  <c:v>1</c:v>
                </c:pt>
                <c:pt idx="1">
                  <c:v>0.98167360861042119</c:v>
                </c:pt>
                <c:pt idx="2">
                  <c:v>0.93388348213206873</c:v>
                </c:pt>
                <c:pt idx="3">
                  <c:v>0.80789223651940301</c:v>
                </c:pt>
                <c:pt idx="4">
                  <c:v>0.67231977230239959</c:v>
                </c:pt>
              </c:numCache>
            </c:numRef>
          </c:val>
        </c:ser>
        <c:ser>
          <c:idx val="2"/>
          <c:order val="2"/>
          <c:tx>
            <c:strRef>
              <c:f>CohortSurvival!$BE$54</c:f>
              <c:strCache>
                <c:ptCount val="1"/>
                <c:pt idx="0">
                  <c:v>Finish Primary</c:v>
                </c:pt>
              </c:strCache>
            </c:strRef>
          </c:tx>
          <c:marker>
            <c:symbol val="none"/>
          </c:marker>
          <c:cat>
            <c:strRef>
              <c:f>CohortSurvival!$BB$55:$BB$69</c:f>
              <c:strCache>
                <c:ptCount val="15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</c:strCache>
            </c:strRef>
          </c:cat>
          <c:val>
            <c:numRef>
              <c:f>CohortSurvival!$BE$55:$BE$69</c:f>
              <c:numCache>
                <c:formatCode>General</c:formatCode>
                <c:ptCount val="15"/>
                <c:pt idx="0">
                  <c:v>1</c:v>
                </c:pt>
                <c:pt idx="1">
                  <c:v>0.99367548447614262</c:v>
                </c:pt>
                <c:pt idx="2">
                  <c:v>0.97958545687243481</c:v>
                </c:pt>
                <c:pt idx="3">
                  <c:v>0.91671798034333973</c:v>
                </c:pt>
                <c:pt idx="4">
                  <c:v>0.82446795806468476</c:v>
                </c:pt>
              </c:numCache>
            </c:numRef>
          </c:val>
        </c:ser>
        <c:marker val="1"/>
        <c:axId val="152928256"/>
        <c:axId val="152929792"/>
      </c:lineChart>
      <c:catAx>
        <c:axId val="152928256"/>
        <c:scaling>
          <c:orientation val="minMax"/>
        </c:scaling>
        <c:axPos val="b"/>
        <c:majorGridlines/>
        <c:numFmt formatCode="General" sourceLinked="0"/>
        <c:majorTickMark val="none"/>
        <c:tickLblPos val="nextTo"/>
        <c:crossAx val="152929792"/>
        <c:crosses val="autoZero"/>
        <c:auto val="1"/>
        <c:lblAlgn val="ctr"/>
        <c:lblOffset val="100"/>
      </c:catAx>
      <c:valAx>
        <c:axId val="152929792"/>
        <c:scaling>
          <c:orientation val="minMax"/>
          <c:max val="1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2928256"/>
        <c:crosses val="autoZero"/>
        <c:crossBetween val="between"/>
        <c:majorUnit val="0.1"/>
      </c:valAx>
    </c:plotArea>
    <c:legend>
      <c:legendPos val="b"/>
    </c:legend>
    <c:plotVisOnly val="1"/>
    <c:dispBlanksAs val="gap"/>
  </c:chart>
  <c:txPr>
    <a:bodyPr/>
    <a:lstStyle/>
    <a:p>
      <a:pPr>
        <a:defRPr sz="1400" b="0"/>
      </a:pPr>
      <a:endParaRPr lang="en-US"/>
    </a:p>
  </c:txPr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lineChart>
        <c:grouping val="standard"/>
        <c:ser>
          <c:idx val="0"/>
          <c:order val="0"/>
          <c:tx>
            <c:strRef>
              <c:f>CohortNeverEnterPrimary!$M$6:$M$7</c:f>
              <c:strCache>
                <c:ptCount val="1"/>
                <c:pt idx="0">
                  <c:v>Data 1965-1974</c:v>
                </c:pt>
              </c:strCache>
            </c:strRef>
          </c:tx>
          <c:marker>
            <c:symbol val="none"/>
          </c:marker>
          <c:cat>
            <c:strRef>
              <c:f>CohortNeverEnterPrimary!$L$8:$L$27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CohortNeverEnterPrimary!$M$8:$M$27</c:f>
              <c:numCache>
                <c:formatCode>General</c:formatCode>
                <c:ptCount val="20"/>
                <c:pt idx="0">
                  <c:v>1</c:v>
                </c:pt>
                <c:pt idx="1">
                  <c:v>0.95747295859727866</c:v>
                </c:pt>
                <c:pt idx="2">
                  <c:v>0.87749414151551364</c:v>
                </c:pt>
                <c:pt idx="3">
                  <c:v>0.68726123796043437</c:v>
                </c:pt>
                <c:pt idx="4">
                  <c:v>0.56759405935707952</c:v>
                </c:pt>
                <c:pt idx="5">
                  <c:v>0.41164687362797209</c:v>
                </c:pt>
                <c:pt idx="6">
                  <c:v>0.24709786654473936</c:v>
                </c:pt>
                <c:pt idx="7">
                  <c:v>0.19672072414224942</c:v>
                </c:pt>
                <c:pt idx="8">
                  <c:v>0.13838386845472039</c:v>
                </c:pt>
                <c:pt idx="9">
                  <c:v>0.12169489831985392</c:v>
                </c:pt>
                <c:pt idx="10">
                  <c:v>0.10504111857561295</c:v>
                </c:pt>
                <c:pt idx="11">
                  <c:v>7.6552063576858578E-2</c:v>
                </c:pt>
                <c:pt idx="12">
                  <c:v>7.0042799664329705E-2</c:v>
                </c:pt>
                <c:pt idx="13">
                  <c:v>6.3164098559776491E-2</c:v>
                </c:pt>
                <c:pt idx="14">
                  <c:v>6.0438932734373188E-2</c:v>
                </c:pt>
                <c:pt idx="15">
                  <c:v>5.7754373548859948E-2</c:v>
                </c:pt>
                <c:pt idx="16">
                  <c:v>5.4601059044498475E-2</c:v>
                </c:pt>
                <c:pt idx="17">
                  <c:v>5.3004121728052717E-2</c:v>
                </c:pt>
                <c:pt idx="18">
                  <c:v>5.1513704495696741E-2</c:v>
                </c:pt>
                <c:pt idx="19">
                  <c:v>5.0456706874377949E-2</c:v>
                </c:pt>
              </c:numCache>
            </c:numRef>
          </c:val>
        </c:ser>
        <c:ser>
          <c:idx val="1"/>
          <c:order val="1"/>
          <c:tx>
            <c:strRef>
              <c:f>CohortNeverEnterPrimary!$N$6:$N$7</c:f>
              <c:strCache>
                <c:ptCount val="1"/>
                <c:pt idx="0">
                  <c:v>Data 1975-84</c:v>
                </c:pt>
              </c:strCache>
            </c:strRef>
          </c:tx>
          <c:marker>
            <c:symbol val="none"/>
          </c:marker>
          <c:cat>
            <c:strRef>
              <c:f>CohortNeverEnterPrimary!$L$8:$L$27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CohortNeverEnterPrimary!$N$8:$N$27</c:f>
              <c:numCache>
                <c:formatCode>General</c:formatCode>
                <c:ptCount val="20"/>
                <c:pt idx="0">
                  <c:v>1</c:v>
                </c:pt>
                <c:pt idx="1">
                  <c:v>0.95891619099298742</c:v>
                </c:pt>
                <c:pt idx="2">
                  <c:v>0.88027950730812865</c:v>
                </c:pt>
                <c:pt idx="3">
                  <c:v>0.68667497941206224</c:v>
                </c:pt>
                <c:pt idx="4">
                  <c:v>0.55766268865682378</c:v>
                </c:pt>
                <c:pt idx="5">
                  <c:v>0.40043589007746255</c:v>
                </c:pt>
                <c:pt idx="6">
                  <c:v>0.26540004169010484</c:v>
                </c:pt>
                <c:pt idx="7">
                  <c:v>0.21345193509912114</c:v>
                </c:pt>
                <c:pt idx="8">
                  <c:v>0.16551497580683722</c:v>
                </c:pt>
                <c:pt idx="9">
                  <c:v>0.14781771791708198</c:v>
                </c:pt>
                <c:pt idx="10">
                  <c:v>0.13237297137668683</c:v>
                </c:pt>
                <c:pt idx="11">
                  <c:v>0.11657929426933676</c:v>
                </c:pt>
                <c:pt idx="12">
                  <c:v>0.10976530318301136</c:v>
                </c:pt>
                <c:pt idx="13">
                  <c:v>0.10319998203646001</c:v>
                </c:pt>
                <c:pt idx="14">
                  <c:v>9.7619344827827109E-2</c:v>
                </c:pt>
              </c:numCache>
            </c:numRef>
          </c:val>
        </c:ser>
        <c:ser>
          <c:idx val="2"/>
          <c:order val="2"/>
          <c:tx>
            <c:strRef>
              <c:f>CohortNeverEnterPrimary!$O$6:$O$7</c:f>
              <c:strCache>
                <c:ptCount val="1"/>
                <c:pt idx="0">
                  <c:v>Data 1985-94</c:v>
                </c:pt>
              </c:strCache>
            </c:strRef>
          </c:tx>
          <c:marker>
            <c:symbol val="none"/>
          </c:marker>
          <c:cat>
            <c:strRef>
              <c:f>CohortNeverEnterPrimary!$L$8:$L$27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CohortNeverEnterPrimary!$O$8:$O$27</c:f>
              <c:numCache>
                <c:formatCode>General</c:formatCode>
                <c:ptCount val="20"/>
                <c:pt idx="0">
                  <c:v>1</c:v>
                </c:pt>
                <c:pt idx="1">
                  <c:v>0.95913753439191418</c:v>
                </c:pt>
                <c:pt idx="2">
                  <c:v>0.87559887339547526</c:v>
                </c:pt>
                <c:pt idx="3">
                  <c:v>0.68660878713456563</c:v>
                </c:pt>
                <c:pt idx="4">
                  <c:v>0.55059641355394118</c:v>
                </c:pt>
                <c:pt idx="5">
                  <c:v>0.40954348125293583</c:v>
                </c:pt>
                <c:pt idx="6">
                  <c:v>0.30692434346211012</c:v>
                </c:pt>
                <c:pt idx="7">
                  <c:v>0.25277740491397166</c:v>
                </c:pt>
                <c:pt idx="8">
                  <c:v>0.21072548742826433</c:v>
                </c:pt>
                <c:pt idx="9">
                  <c:v>0.18605499070739301</c:v>
                </c:pt>
              </c:numCache>
            </c:numRef>
          </c:val>
        </c:ser>
        <c:ser>
          <c:idx val="3"/>
          <c:order val="3"/>
          <c:tx>
            <c:strRef>
              <c:f>CohortNeverEnterPrimary!$P$6:$P$7</c:f>
              <c:strCache>
                <c:ptCount val="1"/>
                <c:pt idx="0">
                  <c:v>Data 1995+</c:v>
                </c:pt>
              </c:strCache>
            </c:strRef>
          </c:tx>
          <c:marker>
            <c:symbol val="none"/>
          </c:marker>
          <c:cat>
            <c:strRef>
              <c:f>CohortNeverEnterPrimary!$L$8:$L$27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CohortNeverEnterPrimary!$P$8:$P$27</c:f>
              <c:numCache>
                <c:formatCode>General</c:formatCode>
                <c:ptCount val="20"/>
                <c:pt idx="0">
                  <c:v>1</c:v>
                </c:pt>
                <c:pt idx="1">
                  <c:v>0.96379718067314046</c:v>
                </c:pt>
                <c:pt idx="2">
                  <c:v>0.88961650711333295</c:v>
                </c:pt>
                <c:pt idx="3">
                  <c:v>0.70716391084909969</c:v>
                </c:pt>
                <c:pt idx="4">
                  <c:v>0.53924093728582123</c:v>
                </c:pt>
              </c:numCache>
            </c:numRef>
          </c:val>
        </c:ser>
        <c:ser>
          <c:idx val="4"/>
          <c:order val="4"/>
          <c:tx>
            <c:strRef>
              <c:f>CohortNeverEnterPrimary!$Q$6:$Q$7</c:f>
              <c:strCache>
                <c:ptCount val="1"/>
                <c:pt idx="0">
                  <c:v>Data X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noFill/>
              </a:ln>
            </c:spPr>
          </c:marker>
          <c:cat>
            <c:strRef>
              <c:f>CohortNeverEnterPrimary!$L$8:$L$27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CohortNeverEnterPrimary!$Q$8:$Q$27</c:f>
              <c:numCache>
                <c:formatCode>General</c:formatCode>
                <c:ptCount val="20"/>
                <c:pt idx="0">
                  <c:v>0.99913049328669556</c:v>
                </c:pt>
                <c:pt idx="1">
                  <c:v>0.97643856283775232</c:v>
                </c:pt>
                <c:pt idx="2">
                  <c:v>0.87726433723942865</c:v>
                </c:pt>
                <c:pt idx="3">
                  <c:v>0.71188497179638588</c:v>
                </c:pt>
                <c:pt idx="4">
                  <c:v>0.53925193929364834</c:v>
                </c:pt>
                <c:pt idx="5">
                  <c:v>0.39869270675208879</c:v>
                </c:pt>
                <c:pt idx="6">
                  <c:v>0.29741499881760913</c:v>
                </c:pt>
                <c:pt idx="7">
                  <c:v>0.22874496470337224</c:v>
                </c:pt>
                <c:pt idx="8">
                  <c:v>0.18323078280110727</c:v>
                </c:pt>
                <c:pt idx="9">
                  <c:v>0.15382728322871597</c:v>
                </c:pt>
                <c:pt idx="10">
                  <c:v>0.13462014997328431</c:v>
                </c:pt>
                <c:pt idx="11">
                  <c:v>0.12241242620539472</c:v>
                </c:pt>
                <c:pt idx="12">
                  <c:v>0.11444376196480333</c:v>
                </c:pt>
                <c:pt idx="13">
                  <c:v>0.10939467757733701</c:v>
                </c:pt>
                <c:pt idx="14">
                  <c:v>0.10610851175926583</c:v>
                </c:pt>
                <c:pt idx="15">
                  <c:v>0.10401608723531575</c:v>
                </c:pt>
                <c:pt idx="16">
                  <c:v>0.1026623800054689</c:v>
                </c:pt>
                <c:pt idx="17">
                  <c:v>0.10179567672018219</c:v>
                </c:pt>
                <c:pt idx="18">
                  <c:v>0.10123829697075026</c:v>
                </c:pt>
                <c:pt idx="19">
                  <c:v>0.10087937849964068</c:v>
                </c:pt>
              </c:numCache>
            </c:numRef>
          </c:val>
        </c:ser>
        <c:marker val="1"/>
        <c:axId val="153022848"/>
        <c:axId val="153024768"/>
      </c:lineChart>
      <c:catAx>
        <c:axId val="153022848"/>
        <c:scaling>
          <c:orientation val="minMax"/>
        </c:scaling>
        <c:axPos val="b"/>
        <c:majorGridlines/>
        <c:numFmt formatCode="General" sourceLinked="0"/>
        <c:tickLblPos val="nextTo"/>
        <c:crossAx val="153024768"/>
        <c:crosses val="autoZero"/>
        <c:auto val="1"/>
        <c:lblAlgn val="ctr"/>
        <c:lblOffset val="100"/>
      </c:catAx>
      <c:valAx>
        <c:axId val="153024768"/>
        <c:scaling>
          <c:orientation val="minMax"/>
          <c:max val="1"/>
        </c:scaling>
        <c:axPos val="l"/>
        <c:majorGridlines/>
        <c:numFmt formatCode="General" sourceLinked="1"/>
        <c:tickLblPos val="nextTo"/>
        <c:crossAx val="153022848"/>
        <c:crosses val="autoZero"/>
        <c:crossBetween val="between"/>
        <c:majorUnit val="0.1"/>
      </c:valAx>
    </c:plotArea>
    <c:legend>
      <c:legendPos val="b"/>
      <c:layout/>
    </c:legend>
    <c:plotVisOnly val="1"/>
    <c:dispBlanksAs val="gap"/>
  </c:chart>
  <c:txPr>
    <a:bodyPr/>
    <a:lstStyle/>
    <a:p>
      <a:pPr>
        <a:defRPr sz="1400"/>
      </a:pPr>
      <a:endParaRPr lang="en-US"/>
    </a:p>
  </c:txPr>
  <c:printSettings>
    <c:headerFooter/>
    <c:pageMargins b="0.75000000000000222" l="0.70000000000000162" r="0.70000000000000162" t="0.75000000000000222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First</a:t>
            </a:r>
            <a:r>
              <a:rPr lang="en-US" sz="1400" baseline="0"/>
              <a:t> Union Formation - Never enter Primary</a:t>
            </a:r>
          </a:p>
          <a:p>
            <a:pPr>
              <a:defRPr sz="1400"/>
            </a:pPr>
            <a:r>
              <a:rPr lang="en-US" sz="1400" baseline="0"/>
              <a:t>(Survival, Data and Model)</a:t>
            </a:r>
            <a:endParaRPr lang="en-US" sz="1400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CohortNeverEnterPrimary!$M$6:$M$7</c:f>
              <c:strCache>
                <c:ptCount val="1"/>
                <c:pt idx="0">
                  <c:v>Data 1965-1974</c:v>
                </c:pt>
              </c:strCache>
            </c:strRef>
          </c:tx>
          <c:spPr>
            <a:ln>
              <a:noFill/>
            </a:ln>
          </c:spPr>
          <c:cat>
            <c:strRef>
              <c:f>CohortNeverEnterPrimary!$L$8:$L$27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CohortNeverEnterPrimary!$M$8:$M$27</c:f>
              <c:numCache>
                <c:formatCode>General</c:formatCode>
                <c:ptCount val="20"/>
                <c:pt idx="0">
                  <c:v>1</c:v>
                </c:pt>
                <c:pt idx="1">
                  <c:v>0.95747295859727866</c:v>
                </c:pt>
                <c:pt idx="2">
                  <c:v>0.87749414151551364</c:v>
                </c:pt>
                <c:pt idx="3">
                  <c:v>0.68726123796043437</c:v>
                </c:pt>
                <c:pt idx="4">
                  <c:v>0.56759405935707952</c:v>
                </c:pt>
                <c:pt idx="5">
                  <c:v>0.41164687362797209</c:v>
                </c:pt>
                <c:pt idx="6">
                  <c:v>0.24709786654473936</c:v>
                </c:pt>
                <c:pt idx="7">
                  <c:v>0.19672072414224942</c:v>
                </c:pt>
                <c:pt idx="8">
                  <c:v>0.13838386845472039</c:v>
                </c:pt>
                <c:pt idx="9">
                  <c:v>0.12169489831985392</c:v>
                </c:pt>
                <c:pt idx="10">
                  <c:v>0.10504111857561295</c:v>
                </c:pt>
                <c:pt idx="11">
                  <c:v>7.6552063576858578E-2</c:v>
                </c:pt>
                <c:pt idx="12">
                  <c:v>7.0042799664329705E-2</c:v>
                </c:pt>
                <c:pt idx="13">
                  <c:v>6.3164098559776491E-2</c:v>
                </c:pt>
                <c:pt idx="14">
                  <c:v>6.0438932734373188E-2</c:v>
                </c:pt>
                <c:pt idx="15">
                  <c:v>5.7754373548859948E-2</c:v>
                </c:pt>
                <c:pt idx="16">
                  <c:v>5.4601059044498475E-2</c:v>
                </c:pt>
                <c:pt idx="17">
                  <c:v>5.3004121728052717E-2</c:v>
                </c:pt>
                <c:pt idx="18">
                  <c:v>5.1513704495696741E-2</c:v>
                </c:pt>
                <c:pt idx="19">
                  <c:v>5.0456706874377949E-2</c:v>
                </c:pt>
              </c:numCache>
            </c:numRef>
          </c:val>
        </c:ser>
        <c:ser>
          <c:idx val="1"/>
          <c:order val="1"/>
          <c:tx>
            <c:strRef>
              <c:f>CohortNeverEnterPrimary!$N$6:$N$7</c:f>
              <c:strCache>
                <c:ptCount val="1"/>
                <c:pt idx="0">
                  <c:v>Data 1975-84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rgbClr val="FFC000"/>
              </a:solidFill>
              <a:ln>
                <a:noFill/>
              </a:ln>
            </c:spPr>
          </c:marker>
          <c:cat>
            <c:strRef>
              <c:f>CohortNeverEnterPrimary!$L$8:$L$27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CohortNeverEnterPrimary!$N$8:$N$27</c:f>
              <c:numCache>
                <c:formatCode>General</c:formatCode>
                <c:ptCount val="20"/>
                <c:pt idx="0">
                  <c:v>1</c:v>
                </c:pt>
                <c:pt idx="1">
                  <c:v>0.95891619099298742</c:v>
                </c:pt>
                <c:pt idx="2">
                  <c:v>0.88027950730812865</c:v>
                </c:pt>
                <c:pt idx="3">
                  <c:v>0.68667497941206224</c:v>
                </c:pt>
                <c:pt idx="4">
                  <c:v>0.55766268865682378</c:v>
                </c:pt>
                <c:pt idx="5">
                  <c:v>0.40043589007746255</c:v>
                </c:pt>
                <c:pt idx="6">
                  <c:v>0.26540004169010484</c:v>
                </c:pt>
                <c:pt idx="7">
                  <c:v>0.21345193509912114</c:v>
                </c:pt>
                <c:pt idx="8">
                  <c:v>0.16551497580683722</c:v>
                </c:pt>
                <c:pt idx="9">
                  <c:v>0.14781771791708198</c:v>
                </c:pt>
                <c:pt idx="10">
                  <c:v>0.13237297137668683</c:v>
                </c:pt>
                <c:pt idx="11">
                  <c:v>0.11657929426933676</c:v>
                </c:pt>
                <c:pt idx="12">
                  <c:v>0.10976530318301136</c:v>
                </c:pt>
                <c:pt idx="13">
                  <c:v>0.10319998203646001</c:v>
                </c:pt>
                <c:pt idx="14">
                  <c:v>9.7619344827827109E-2</c:v>
                </c:pt>
              </c:numCache>
            </c:numRef>
          </c:val>
        </c:ser>
        <c:ser>
          <c:idx val="2"/>
          <c:order val="2"/>
          <c:tx>
            <c:strRef>
              <c:f>CohortNeverEnterPrimary!$O$6:$O$7</c:f>
              <c:strCache>
                <c:ptCount val="1"/>
                <c:pt idx="0">
                  <c:v>Data 1985-94</c:v>
                </c:pt>
              </c:strCache>
            </c:strRef>
          </c:tx>
          <c:spPr>
            <a:ln>
              <a:noFill/>
            </a:ln>
          </c:spPr>
          <c:cat>
            <c:strRef>
              <c:f>CohortNeverEnterPrimary!$L$8:$L$27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CohortNeverEnterPrimary!$O$8:$O$27</c:f>
              <c:numCache>
                <c:formatCode>General</c:formatCode>
                <c:ptCount val="20"/>
                <c:pt idx="0">
                  <c:v>1</c:v>
                </c:pt>
                <c:pt idx="1">
                  <c:v>0.95913753439191418</c:v>
                </c:pt>
                <c:pt idx="2">
                  <c:v>0.87559887339547526</c:v>
                </c:pt>
                <c:pt idx="3">
                  <c:v>0.68660878713456563</c:v>
                </c:pt>
                <c:pt idx="4">
                  <c:v>0.55059641355394118</c:v>
                </c:pt>
                <c:pt idx="5">
                  <c:v>0.40954348125293583</c:v>
                </c:pt>
                <c:pt idx="6">
                  <c:v>0.30692434346211012</c:v>
                </c:pt>
                <c:pt idx="7">
                  <c:v>0.25277740491397166</c:v>
                </c:pt>
                <c:pt idx="8">
                  <c:v>0.21072548742826433</c:v>
                </c:pt>
                <c:pt idx="9">
                  <c:v>0.18605499070739301</c:v>
                </c:pt>
              </c:numCache>
            </c:numRef>
          </c:val>
        </c:ser>
        <c:ser>
          <c:idx val="3"/>
          <c:order val="3"/>
          <c:tx>
            <c:strRef>
              <c:f>CohortNeverEnterPrimary!$P$6:$P$7</c:f>
              <c:strCache>
                <c:ptCount val="1"/>
                <c:pt idx="0">
                  <c:v>Data 1995+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</c:spPr>
          </c:marker>
          <c:cat>
            <c:strRef>
              <c:f>CohortNeverEnterPrimary!$L$8:$L$27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CohortNeverEnterPrimary!$P$8:$P$27</c:f>
              <c:numCache>
                <c:formatCode>General</c:formatCode>
                <c:ptCount val="20"/>
                <c:pt idx="0">
                  <c:v>1</c:v>
                </c:pt>
                <c:pt idx="1">
                  <c:v>0.96379718067314046</c:v>
                </c:pt>
                <c:pt idx="2">
                  <c:v>0.88961650711333295</c:v>
                </c:pt>
                <c:pt idx="3">
                  <c:v>0.70716391084909969</c:v>
                </c:pt>
                <c:pt idx="4">
                  <c:v>0.53924093728582123</c:v>
                </c:pt>
              </c:numCache>
            </c:numRef>
          </c:val>
        </c:ser>
        <c:ser>
          <c:idx val="4"/>
          <c:order val="4"/>
          <c:tx>
            <c:strRef>
              <c:f>CohortNeverEnterPrimary!$W$6:$W$7</c:f>
              <c:strCache>
                <c:ptCount val="1"/>
                <c:pt idx="0">
                  <c:v>Estimate [forced 90%+] 1965-1974</c:v>
                </c:pt>
              </c:strCache>
            </c:strRef>
          </c:tx>
          <c:marker>
            <c:symbol val="none"/>
          </c:marker>
          <c:cat>
            <c:strRef>
              <c:f>CohortNeverEnterPrimary!$L$8:$L$27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CohortNeverEnterPrimary!$W$8:$W$27</c:f>
              <c:numCache>
                <c:formatCode>General</c:formatCode>
                <c:ptCount val="20"/>
                <c:pt idx="0">
                  <c:v>0.99860553888546633</c:v>
                </c:pt>
                <c:pt idx="1">
                  <c:v>0.9716909128523048</c:v>
                </c:pt>
                <c:pt idx="2">
                  <c:v>0.87219737935735142</c:v>
                </c:pt>
                <c:pt idx="3">
                  <c:v>0.70945335976906732</c:v>
                </c:pt>
                <c:pt idx="4">
                  <c:v>0.53617932503702304</c:v>
                </c:pt>
                <c:pt idx="5">
                  <c:v>0.39017408628526895</c:v>
                </c:pt>
                <c:pt idx="6">
                  <c:v>0.28105585582607617</c:v>
                </c:pt>
                <c:pt idx="7">
                  <c:v>0.20490552541307361</c:v>
                </c:pt>
                <c:pt idx="8">
                  <c:v>0.15252815200390779</c:v>
                </c:pt>
                <c:pt idx="9">
                  <c:v>0.11778214755647698</c:v>
                </c:pt>
                <c:pt idx="10">
                  <c:v>9.4553584040920402E-2</c:v>
                </c:pt>
                <c:pt idx="11">
                  <c:v>7.9087657077992257E-2</c:v>
                </c:pt>
                <c:pt idx="12">
                  <c:v>6.8980347354016813E-2</c:v>
                </c:pt>
                <c:pt idx="13">
                  <c:v>6.2226666910100037E-2</c:v>
                </c:pt>
                <c:pt idx="14">
                  <c:v>5.7797548798044662E-2</c:v>
                </c:pt>
                <c:pt idx="15">
                  <c:v>5.4872009378530207E-2</c:v>
                </c:pt>
                <c:pt idx="16">
                  <c:v>5.2923971262518577E-2</c:v>
                </c:pt>
                <c:pt idx="17">
                  <c:v>5.1658730733593949E-2</c:v>
                </c:pt>
                <c:pt idx="18">
                  <c:v>5.0813700815277585E-2</c:v>
                </c:pt>
                <c:pt idx="19">
                  <c:v>5.0257491167510437E-2</c:v>
                </c:pt>
              </c:numCache>
            </c:numRef>
          </c:val>
        </c:ser>
        <c:ser>
          <c:idx val="5"/>
          <c:order val="5"/>
          <c:tx>
            <c:strRef>
              <c:f>CohortNeverEnterPrimary!$X$6:$X$7</c:f>
              <c:strCache>
                <c:ptCount val="1"/>
                <c:pt idx="0">
                  <c:v>Estimate [forced 90%+] 1975-84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strRef>
              <c:f>CohortNeverEnterPrimary!$L$8:$L$27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CohortNeverEnterPrimary!$X$8:$X$27</c:f>
              <c:numCache>
                <c:formatCode>General</c:formatCode>
                <c:ptCount val="20"/>
                <c:pt idx="0">
                  <c:v>0.99900898420179862</c:v>
                </c:pt>
                <c:pt idx="1">
                  <c:v>0.97436289819094113</c:v>
                </c:pt>
                <c:pt idx="2">
                  <c:v>0.87234234835051361</c:v>
                </c:pt>
                <c:pt idx="3">
                  <c:v>0.70428016223744827</c:v>
                </c:pt>
                <c:pt idx="4">
                  <c:v>0.53050226467289163</c:v>
                </c:pt>
                <c:pt idx="5">
                  <c:v>0.38992639484986968</c:v>
                </c:pt>
                <c:pt idx="6">
                  <c:v>0.28852039912041005</c:v>
                </c:pt>
                <c:pt idx="7">
                  <c:v>0.22013962377403395</c:v>
                </c:pt>
                <c:pt idx="8">
                  <c:v>0.17463382331833643</c:v>
                </c:pt>
                <c:pt idx="9">
                  <c:v>0.14539478067396006</c:v>
                </c:pt>
                <c:pt idx="10">
                  <c:v>0.12622994303001212</c:v>
                </c:pt>
                <c:pt idx="11">
                  <c:v>0.11406947969566839</c:v>
                </c:pt>
                <c:pt idx="12">
                  <c:v>0.10614038909358925</c:v>
                </c:pt>
                <c:pt idx="13">
                  <c:v>0.10109337552242947</c:v>
                </c:pt>
                <c:pt idx="14">
                  <c:v>9.7824790937789841E-2</c:v>
                </c:pt>
                <c:pt idx="15">
                  <c:v>9.573364049905364E-2</c:v>
                </c:pt>
                <c:pt idx="16">
                  <c:v>9.4387690574782801E-2</c:v>
                </c:pt>
                <c:pt idx="17">
                  <c:v>9.3521686653512681E-2</c:v>
                </c:pt>
                <c:pt idx="18">
                  <c:v>9.2967718044273395E-2</c:v>
                </c:pt>
                <c:pt idx="19">
                  <c:v>9.2609161460335931E-2</c:v>
                </c:pt>
              </c:numCache>
            </c:numRef>
          </c:val>
        </c:ser>
        <c:ser>
          <c:idx val="6"/>
          <c:order val="6"/>
          <c:tx>
            <c:strRef>
              <c:f>CohortNeverEnterPrimary!$Y$6:$Y$7</c:f>
              <c:strCache>
                <c:ptCount val="1"/>
                <c:pt idx="0">
                  <c:v>Estimate [forced 90%+] 1985-94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CohortNeverEnterPrimary!$L$8:$L$27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CohortNeverEnterPrimary!$Y$8:$Y$27</c:f>
              <c:numCache>
                <c:formatCode>General</c:formatCode>
                <c:ptCount val="20"/>
                <c:pt idx="0">
                  <c:v>0.99605102804856838</c:v>
                </c:pt>
                <c:pt idx="1">
                  <c:v>0.95975838188312512</c:v>
                </c:pt>
                <c:pt idx="2">
                  <c:v>0.85664830078089804</c:v>
                </c:pt>
                <c:pt idx="3">
                  <c:v>0.70233729645834608</c:v>
                </c:pt>
                <c:pt idx="4">
                  <c:v>0.54625813571895043</c:v>
                </c:pt>
                <c:pt idx="5">
                  <c:v>0.41558996033456164</c:v>
                </c:pt>
                <c:pt idx="6">
                  <c:v>0.31794319026136308</c:v>
                </c:pt>
                <c:pt idx="7">
                  <c:v>0.24861659207964404</c:v>
                </c:pt>
                <c:pt idx="8">
                  <c:v>0.2004003973763816</c:v>
                </c:pt>
                <c:pt idx="9">
                  <c:v>0.16756108976623973</c:v>
                </c:pt>
                <c:pt idx="10">
                  <c:v>0.14557750167812111</c:v>
                </c:pt>
                <c:pt idx="11">
                  <c:v>0.13066486679670897</c:v>
                </c:pt>
                <c:pt idx="12">
                  <c:v>0.12058845884342118</c:v>
                </c:pt>
                <c:pt idx="13">
                  <c:v>0.11391934086963473</c:v>
                </c:pt>
                <c:pt idx="14">
                  <c:v>0.10941905050309919</c:v>
                </c:pt>
                <c:pt idx="15">
                  <c:v>0.10638157762011247</c:v>
                </c:pt>
                <c:pt idx="16">
                  <c:v>0.10435720457589459</c:v>
                </c:pt>
                <c:pt idx="17">
                  <c:v>0.10300398213339523</c:v>
                </c:pt>
                <c:pt idx="18">
                  <c:v>0.10209018891069599</c:v>
                </c:pt>
                <c:pt idx="19">
                  <c:v>0.1014765998164382</c:v>
                </c:pt>
              </c:numCache>
            </c:numRef>
          </c:val>
        </c:ser>
        <c:ser>
          <c:idx val="7"/>
          <c:order val="7"/>
          <c:tx>
            <c:strRef>
              <c:f>CohortNeverEnterPrimary!$Z$6:$Z$7</c:f>
              <c:strCache>
                <c:ptCount val="1"/>
                <c:pt idx="0">
                  <c:v>Estimate [forced 90%+] 1995+</c:v>
                </c:pt>
              </c:strCache>
            </c:strRef>
          </c:tx>
          <c:marker>
            <c:symbol val="none"/>
          </c:marker>
          <c:cat>
            <c:strRef>
              <c:f>CohortNeverEnterPrimary!$L$8:$L$27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CohortNeverEnterPrimary!$Z$8:$Z$27</c:f>
              <c:numCache>
                <c:formatCode>General</c:formatCode>
                <c:ptCount val="20"/>
                <c:pt idx="0">
                  <c:v>0.99913049328669556</c:v>
                </c:pt>
                <c:pt idx="1">
                  <c:v>0.97643856283775232</c:v>
                </c:pt>
                <c:pt idx="2">
                  <c:v>0.87726433723942865</c:v>
                </c:pt>
                <c:pt idx="3">
                  <c:v>0.71188497179638588</c:v>
                </c:pt>
                <c:pt idx="4">
                  <c:v>0.53925193929364834</c:v>
                </c:pt>
                <c:pt idx="5">
                  <c:v>0.39869270675208879</c:v>
                </c:pt>
                <c:pt idx="6">
                  <c:v>0.29741499881760913</c:v>
                </c:pt>
                <c:pt idx="7">
                  <c:v>0.22874496470337224</c:v>
                </c:pt>
                <c:pt idx="8">
                  <c:v>0.18323078280110727</c:v>
                </c:pt>
                <c:pt idx="9">
                  <c:v>0.15382728322871597</c:v>
                </c:pt>
                <c:pt idx="10">
                  <c:v>0.13462014997328431</c:v>
                </c:pt>
                <c:pt idx="11">
                  <c:v>0.12241242620539472</c:v>
                </c:pt>
                <c:pt idx="12">
                  <c:v>0.11444376196480333</c:v>
                </c:pt>
                <c:pt idx="13">
                  <c:v>0.10939467757733701</c:v>
                </c:pt>
                <c:pt idx="14">
                  <c:v>0.10610851175926583</c:v>
                </c:pt>
                <c:pt idx="15">
                  <c:v>0.10401608723531575</c:v>
                </c:pt>
                <c:pt idx="16">
                  <c:v>0.1026623800054689</c:v>
                </c:pt>
                <c:pt idx="17">
                  <c:v>0.10179567672018219</c:v>
                </c:pt>
                <c:pt idx="18">
                  <c:v>0.10123829697075026</c:v>
                </c:pt>
                <c:pt idx="19">
                  <c:v>0.10087937849964068</c:v>
                </c:pt>
              </c:numCache>
            </c:numRef>
          </c:val>
        </c:ser>
        <c:marker val="1"/>
        <c:axId val="153066496"/>
        <c:axId val="153166592"/>
      </c:lineChart>
      <c:catAx>
        <c:axId val="153066496"/>
        <c:scaling>
          <c:orientation val="minMax"/>
        </c:scaling>
        <c:axPos val="b"/>
        <c:majorGridlines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53166592"/>
        <c:crosses val="autoZero"/>
        <c:auto val="1"/>
        <c:lblAlgn val="ctr"/>
        <c:lblOffset val="100"/>
      </c:catAx>
      <c:valAx>
        <c:axId val="153166592"/>
        <c:scaling>
          <c:orientation val="minMax"/>
          <c:max val="1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3066496"/>
        <c:crosses val="autoZero"/>
        <c:crossBetween val="between"/>
        <c:majorUnit val="0.1"/>
      </c:valAx>
    </c:plotArea>
    <c:legend>
      <c:legendPos val="b"/>
      <c:layout/>
    </c:legend>
    <c:plotVisOnly val="1"/>
    <c:dispBlanksAs val="gap"/>
  </c:chart>
  <c:txPr>
    <a:bodyPr/>
    <a:lstStyle/>
    <a:p>
      <a:pPr>
        <a:defRPr sz="1400" b="0"/>
      </a:pPr>
      <a:endParaRPr lang="en-US"/>
    </a:p>
  </c:txPr>
  <c:printSettings>
    <c:headerFooter/>
    <c:pageMargins b="0.75000000000000222" l="0.70000000000000162" r="0.70000000000000162" t="0.75000000000000222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lineChart>
        <c:grouping val="standard"/>
        <c:ser>
          <c:idx val="0"/>
          <c:order val="0"/>
          <c:tx>
            <c:strRef>
              <c:f>CohortEnterPrimary!$M$6:$M$7</c:f>
              <c:strCache>
                <c:ptCount val="1"/>
                <c:pt idx="0">
                  <c:v>Data 1965-1974</c:v>
                </c:pt>
              </c:strCache>
            </c:strRef>
          </c:tx>
          <c:marker>
            <c:symbol val="none"/>
          </c:marker>
          <c:cat>
            <c:strRef>
              <c:f>CohortEnterPrimary!$L$8:$L$27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CohortEnterPrimary!$M$8:$M$27</c:f>
              <c:numCache>
                <c:formatCode>General</c:formatCode>
                <c:ptCount val="20"/>
                <c:pt idx="0">
                  <c:v>1</c:v>
                </c:pt>
                <c:pt idx="1">
                  <c:v>0.96711912580940906</c:v>
                </c:pt>
                <c:pt idx="2">
                  <c:v>0.88364966628639841</c:v>
                </c:pt>
                <c:pt idx="3">
                  <c:v>0.71977760257458978</c:v>
                </c:pt>
                <c:pt idx="4">
                  <c:v>0.58992822619461383</c:v>
                </c:pt>
                <c:pt idx="5">
                  <c:v>0.43900538476618239</c:v>
                </c:pt>
                <c:pt idx="6">
                  <c:v>0.30018065567007229</c:v>
                </c:pt>
                <c:pt idx="7">
                  <c:v>0.23744724654267921</c:v>
                </c:pt>
                <c:pt idx="8">
                  <c:v>0.17206458129423416</c:v>
                </c:pt>
                <c:pt idx="9">
                  <c:v>0.14493921954382843</c:v>
                </c:pt>
                <c:pt idx="10">
                  <c:v>0.12256737502352311</c:v>
                </c:pt>
                <c:pt idx="11">
                  <c:v>9.3526449531632819E-2</c:v>
                </c:pt>
                <c:pt idx="12">
                  <c:v>8.3269178856462997E-2</c:v>
                </c:pt>
                <c:pt idx="13">
                  <c:v>7.4689511873552092E-2</c:v>
                </c:pt>
                <c:pt idx="14">
                  <c:v>7.0563532835969903E-2</c:v>
                </c:pt>
                <c:pt idx="15">
                  <c:v>6.6518298749966037E-2</c:v>
                </c:pt>
                <c:pt idx="16">
                  <c:v>6.3236462873290961E-2</c:v>
                </c:pt>
                <c:pt idx="17">
                  <c:v>6.1498899416282345E-2</c:v>
                </c:pt>
                <c:pt idx="18">
                  <c:v>5.9288222587317432E-2</c:v>
                </c:pt>
                <c:pt idx="19">
                  <c:v>5.5965804986252615E-2</c:v>
                </c:pt>
              </c:numCache>
            </c:numRef>
          </c:val>
        </c:ser>
        <c:ser>
          <c:idx val="1"/>
          <c:order val="1"/>
          <c:tx>
            <c:strRef>
              <c:f>CohortEnterPrimary!$N$6:$N$7</c:f>
              <c:strCache>
                <c:ptCount val="1"/>
                <c:pt idx="0">
                  <c:v>Data 1975-84</c:v>
                </c:pt>
              </c:strCache>
            </c:strRef>
          </c:tx>
          <c:marker>
            <c:symbol val="none"/>
          </c:marker>
          <c:cat>
            <c:strRef>
              <c:f>CohortEnterPrimary!$L$8:$L$27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CohortEnterPrimary!$N$8:$N$27</c:f>
              <c:numCache>
                <c:formatCode>General</c:formatCode>
                <c:ptCount val="20"/>
                <c:pt idx="0">
                  <c:v>1</c:v>
                </c:pt>
                <c:pt idx="1">
                  <c:v>0.97339725655654719</c:v>
                </c:pt>
                <c:pt idx="2">
                  <c:v>0.90506600883755828</c:v>
                </c:pt>
                <c:pt idx="3">
                  <c:v>0.75464910451525791</c:v>
                </c:pt>
                <c:pt idx="4">
                  <c:v>0.62575710147070729</c:v>
                </c:pt>
                <c:pt idx="5">
                  <c:v>0.46859163692752437</c:v>
                </c:pt>
                <c:pt idx="6">
                  <c:v>0.33189806179469489</c:v>
                </c:pt>
                <c:pt idx="7">
                  <c:v>0.26295304470168407</c:v>
                </c:pt>
                <c:pt idx="8">
                  <c:v>0.20099010519909333</c:v>
                </c:pt>
                <c:pt idx="9">
                  <c:v>0.17215686706232752</c:v>
                </c:pt>
                <c:pt idx="10">
                  <c:v>0.14534983313498942</c:v>
                </c:pt>
                <c:pt idx="11">
                  <c:v>0.12267336806608677</c:v>
                </c:pt>
                <c:pt idx="12">
                  <c:v>0.11137139075014835</c:v>
                </c:pt>
                <c:pt idx="13">
                  <c:v>0.1006776751962699</c:v>
                </c:pt>
                <c:pt idx="14">
                  <c:v>9.2159325578772405E-2</c:v>
                </c:pt>
              </c:numCache>
            </c:numRef>
          </c:val>
        </c:ser>
        <c:ser>
          <c:idx val="2"/>
          <c:order val="2"/>
          <c:tx>
            <c:strRef>
              <c:f>CohortEnterPrimary!$O$6:$O$7</c:f>
              <c:strCache>
                <c:ptCount val="1"/>
                <c:pt idx="0">
                  <c:v>Data 1985-94</c:v>
                </c:pt>
              </c:strCache>
            </c:strRef>
          </c:tx>
          <c:marker>
            <c:symbol val="none"/>
          </c:marker>
          <c:cat>
            <c:strRef>
              <c:f>CohortEnterPrimary!$L$8:$L$27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CohortEnterPrimary!$O$8:$O$27</c:f>
              <c:numCache>
                <c:formatCode>General</c:formatCode>
                <c:ptCount val="20"/>
                <c:pt idx="0">
                  <c:v>1</c:v>
                </c:pt>
                <c:pt idx="1">
                  <c:v>0.9750499290630551</c:v>
                </c:pt>
                <c:pt idx="2">
                  <c:v>0.91288734127876192</c:v>
                </c:pt>
                <c:pt idx="3">
                  <c:v>0.76731674251406101</c:v>
                </c:pt>
                <c:pt idx="4">
                  <c:v>0.63651684263958164</c:v>
                </c:pt>
                <c:pt idx="5">
                  <c:v>0.48548465419477488</c:v>
                </c:pt>
                <c:pt idx="6">
                  <c:v>0.36739629155700465</c:v>
                </c:pt>
                <c:pt idx="7">
                  <c:v>0.2923870619097948</c:v>
                </c:pt>
                <c:pt idx="8">
                  <c:v>0.23320075195596485</c:v>
                </c:pt>
                <c:pt idx="9">
                  <c:v>0.19151537239118052</c:v>
                </c:pt>
              </c:numCache>
            </c:numRef>
          </c:val>
        </c:ser>
        <c:ser>
          <c:idx val="3"/>
          <c:order val="3"/>
          <c:tx>
            <c:strRef>
              <c:f>CohortEnterPrimary!$P$6:$P$7</c:f>
              <c:strCache>
                <c:ptCount val="1"/>
                <c:pt idx="0">
                  <c:v>Data 1995+</c:v>
                </c:pt>
              </c:strCache>
            </c:strRef>
          </c:tx>
          <c:marker>
            <c:symbol val="none"/>
          </c:marker>
          <c:cat>
            <c:strRef>
              <c:f>CohortEnterPrimary!$L$8:$L$27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CohortEnterPrimary!$P$8:$P$27</c:f>
              <c:numCache>
                <c:formatCode>General</c:formatCode>
                <c:ptCount val="20"/>
                <c:pt idx="0">
                  <c:v>1</c:v>
                </c:pt>
                <c:pt idx="1">
                  <c:v>0.98167360861042119</c:v>
                </c:pt>
                <c:pt idx="2">
                  <c:v>0.93388348213206873</c:v>
                </c:pt>
                <c:pt idx="3">
                  <c:v>0.80789223651940301</c:v>
                </c:pt>
                <c:pt idx="4">
                  <c:v>0.67231977230239959</c:v>
                </c:pt>
              </c:numCache>
            </c:numRef>
          </c:val>
        </c:ser>
        <c:ser>
          <c:idx val="4"/>
          <c:order val="4"/>
          <c:tx>
            <c:strRef>
              <c:f>CohortEnterPrimary!$Q$6:$Q$7</c:f>
              <c:strCache>
                <c:ptCount val="1"/>
                <c:pt idx="0">
                  <c:v>Data X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noFill/>
              </a:ln>
            </c:spPr>
          </c:marker>
          <c:cat>
            <c:strRef>
              <c:f>CohortEnterPrimary!$L$8:$L$27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CohortEnterPrimary!$Q$8:$Q$27</c:f>
              <c:numCache>
                <c:formatCode>General</c:formatCode>
                <c:ptCount val="20"/>
                <c:pt idx="0">
                  <c:v>0.99929899501174346</c:v>
                </c:pt>
                <c:pt idx="1">
                  <c:v>0.98540401516064957</c:v>
                </c:pt>
                <c:pt idx="2">
                  <c:v>0.92769268957270801</c:v>
                </c:pt>
                <c:pt idx="3">
                  <c:v>0.81395211421522518</c:v>
                </c:pt>
                <c:pt idx="4">
                  <c:v>0.67068704735967866</c:v>
                </c:pt>
                <c:pt idx="5">
                  <c:v>0.53157046300004807</c:v>
                </c:pt>
                <c:pt idx="6">
                  <c:v>0.41504748714610051</c:v>
                </c:pt>
                <c:pt idx="7">
                  <c:v>0.32521111785156587</c:v>
                </c:pt>
                <c:pt idx="8">
                  <c:v>0.25931671567734627</c:v>
                </c:pt>
                <c:pt idx="9">
                  <c:v>0.21204175564757699</c:v>
                </c:pt>
                <c:pt idx="10">
                  <c:v>0.17852024985406378</c:v>
                </c:pt>
                <c:pt idx="11">
                  <c:v>0.15493002474981721</c:v>
                </c:pt>
                <c:pt idx="12">
                  <c:v>0.13839935027050476</c:v>
                </c:pt>
                <c:pt idx="13">
                  <c:v>0.12684374278943877</c:v>
                </c:pt>
                <c:pt idx="14">
                  <c:v>0.11877738497542789</c:v>
                </c:pt>
                <c:pt idx="15">
                  <c:v>0.1131515548282751</c:v>
                </c:pt>
                <c:pt idx="16">
                  <c:v>0.10923004736747932</c:v>
                </c:pt>
                <c:pt idx="17">
                  <c:v>0.10649761625275389</c:v>
                </c:pt>
                <c:pt idx="18">
                  <c:v>0.10459428605840604</c:v>
                </c:pt>
                <c:pt idx="19">
                  <c:v>0.10326882111287028</c:v>
                </c:pt>
              </c:numCache>
            </c:numRef>
          </c:val>
        </c:ser>
        <c:marker val="1"/>
        <c:axId val="153231360"/>
        <c:axId val="153233280"/>
      </c:lineChart>
      <c:catAx>
        <c:axId val="153231360"/>
        <c:scaling>
          <c:orientation val="minMax"/>
        </c:scaling>
        <c:axPos val="b"/>
        <c:majorGridlines/>
        <c:numFmt formatCode="General" sourceLinked="0"/>
        <c:tickLblPos val="nextTo"/>
        <c:crossAx val="153233280"/>
        <c:crosses val="autoZero"/>
        <c:auto val="1"/>
        <c:lblAlgn val="ctr"/>
        <c:lblOffset val="100"/>
      </c:catAx>
      <c:valAx>
        <c:axId val="153233280"/>
        <c:scaling>
          <c:orientation val="minMax"/>
          <c:max val="1"/>
        </c:scaling>
        <c:axPos val="l"/>
        <c:majorGridlines/>
        <c:numFmt formatCode="General" sourceLinked="1"/>
        <c:tickLblPos val="nextTo"/>
        <c:crossAx val="153231360"/>
        <c:crosses val="autoZero"/>
        <c:crossBetween val="between"/>
        <c:majorUnit val="0.1"/>
      </c:valAx>
    </c:plotArea>
    <c:legend>
      <c:legendPos val="b"/>
      <c:layout/>
    </c:legend>
    <c:plotVisOnly val="1"/>
    <c:dispBlanksAs val="gap"/>
  </c:chart>
  <c:txPr>
    <a:bodyPr/>
    <a:lstStyle/>
    <a:p>
      <a:pPr>
        <a:defRPr sz="140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First Union Formation - Enter Primary</a:t>
            </a:r>
          </a:p>
          <a:p>
            <a:pPr>
              <a:defRPr sz="1400"/>
            </a:pPr>
            <a:r>
              <a:rPr lang="en-US" sz="1400"/>
              <a:t>(Survival, Data and Model)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CohortEnterPrimary!$M$6:$M$7</c:f>
              <c:strCache>
                <c:ptCount val="1"/>
                <c:pt idx="0">
                  <c:v>Data 1965-1974</c:v>
                </c:pt>
              </c:strCache>
            </c:strRef>
          </c:tx>
          <c:spPr>
            <a:ln>
              <a:noFill/>
            </a:ln>
          </c:spPr>
          <c:cat>
            <c:strRef>
              <c:f>CohortEnterPrimary!$L$8:$L$27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CohortEnterPrimary!$M$8:$M$27</c:f>
              <c:numCache>
                <c:formatCode>General</c:formatCode>
                <c:ptCount val="20"/>
                <c:pt idx="0">
                  <c:v>1</c:v>
                </c:pt>
                <c:pt idx="1">
                  <c:v>0.96711912580940906</c:v>
                </c:pt>
                <c:pt idx="2">
                  <c:v>0.88364966628639841</c:v>
                </c:pt>
                <c:pt idx="3">
                  <c:v>0.71977760257458978</c:v>
                </c:pt>
                <c:pt idx="4">
                  <c:v>0.58992822619461383</c:v>
                </c:pt>
                <c:pt idx="5">
                  <c:v>0.43900538476618239</c:v>
                </c:pt>
                <c:pt idx="6">
                  <c:v>0.30018065567007229</c:v>
                </c:pt>
                <c:pt idx="7">
                  <c:v>0.23744724654267921</c:v>
                </c:pt>
                <c:pt idx="8">
                  <c:v>0.17206458129423416</c:v>
                </c:pt>
                <c:pt idx="9">
                  <c:v>0.14493921954382843</c:v>
                </c:pt>
                <c:pt idx="10">
                  <c:v>0.12256737502352311</c:v>
                </c:pt>
                <c:pt idx="11">
                  <c:v>9.3526449531632819E-2</c:v>
                </c:pt>
                <c:pt idx="12">
                  <c:v>8.3269178856462997E-2</c:v>
                </c:pt>
                <c:pt idx="13">
                  <c:v>7.4689511873552092E-2</c:v>
                </c:pt>
                <c:pt idx="14">
                  <c:v>7.0563532835969903E-2</c:v>
                </c:pt>
                <c:pt idx="15">
                  <c:v>6.6518298749966037E-2</c:v>
                </c:pt>
                <c:pt idx="16">
                  <c:v>6.3236462873290961E-2</c:v>
                </c:pt>
                <c:pt idx="17">
                  <c:v>6.1498899416282345E-2</c:v>
                </c:pt>
                <c:pt idx="18">
                  <c:v>5.9288222587317432E-2</c:v>
                </c:pt>
                <c:pt idx="19">
                  <c:v>5.5965804986252615E-2</c:v>
                </c:pt>
              </c:numCache>
            </c:numRef>
          </c:val>
        </c:ser>
        <c:ser>
          <c:idx val="1"/>
          <c:order val="1"/>
          <c:tx>
            <c:strRef>
              <c:f>CohortEnterPrimary!$N$6:$N$7</c:f>
              <c:strCache>
                <c:ptCount val="1"/>
                <c:pt idx="0">
                  <c:v>Data 1975-84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rgbClr val="FFC000"/>
              </a:solidFill>
              <a:ln>
                <a:noFill/>
              </a:ln>
            </c:spPr>
          </c:marker>
          <c:cat>
            <c:strRef>
              <c:f>CohortEnterPrimary!$L$8:$L$27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CohortEnterPrimary!$N$8:$N$27</c:f>
              <c:numCache>
                <c:formatCode>General</c:formatCode>
                <c:ptCount val="20"/>
                <c:pt idx="0">
                  <c:v>1</c:v>
                </c:pt>
                <c:pt idx="1">
                  <c:v>0.97339725655654719</c:v>
                </c:pt>
                <c:pt idx="2">
                  <c:v>0.90506600883755828</c:v>
                </c:pt>
                <c:pt idx="3">
                  <c:v>0.75464910451525791</c:v>
                </c:pt>
                <c:pt idx="4">
                  <c:v>0.62575710147070729</c:v>
                </c:pt>
                <c:pt idx="5">
                  <c:v>0.46859163692752437</c:v>
                </c:pt>
                <c:pt idx="6">
                  <c:v>0.33189806179469489</c:v>
                </c:pt>
                <c:pt idx="7">
                  <c:v>0.26295304470168407</c:v>
                </c:pt>
                <c:pt idx="8">
                  <c:v>0.20099010519909333</c:v>
                </c:pt>
                <c:pt idx="9">
                  <c:v>0.17215686706232752</c:v>
                </c:pt>
                <c:pt idx="10">
                  <c:v>0.14534983313498942</c:v>
                </c:pt>
                <c:pt idx="11">
                  <c:v>0.12267336806608677</c:v>
                </c:pt>
                <c:pt idx="12">
                  <c:v>0.11137139075014835</c:v>
                </c:pt>
                <c:pt idx="13">
                  <c:v>0.1006776751962699</c:v>
                </c:pt>
                <c:pt idx="14">
                  <c:v>9.2159325578772405E-2</c:v>
                </c:pt>
              </c:numCache>
            </c:numRef>
          </c:val>
        </c:ser>
        <c:ser>
          <c:idx val="2"/>
          <c:order val="2"/>
          <c:tx>
            <c:strRef>
              <c:f>CohortEnterPrimary!$O$6:$O$7</c:f>
              <c:strCache>
                <c:ptCount val="1"/>
                <c:pt idx="0">
                  <c:v>Data 1985-94</c:v>
                </c:pt>
              </c:strCache>
            </c:strRef>
          </c:tx>
          <c:spPr>
            <a:ln>
              <a:noFill/>
            </a:ln>
          </c:spPr>
          <c:cat>
            <c:strRef>
              <c:f>CohortEnterPrimary!$L$8:$L$27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CohortEnterPrimary!$O$8:$O$27</c:f>
              <c:numCache>
                <c:formatCode>General</c:formatCode>
                <c:ptCount val="20"/>
                <c:pt idx="0">
                  <c:v>1</c:v>
                </c:pt>
                <c:pt idx="1">
                  <c:v>0.9750499290630551</c:v>
                </c:pt>
                <c:pt idx="2">
                  <c:v>0.91288734127876192</c:v>
                </c:pt>
                <c:pt idx="3">
                  <c:v>0.76731674251406101</c:v>
                </c:pt>
                <c:pt idx="4">
                  <c:v>0.63651684263958164</c:v>
                </c:pt>
                <c:pt idx="5">
                  <c:v>0.48548465419477488</c:v>
                </c:pt>
                <c:pt idx="6">
                  <c:v>0.36739629155700465</c:v>
                </c:pt>
                <c:pt idx="7">
                  <c:v>0.2923870619097948</c:v>
                </c:pt>
                <c:pt idx="8">
                  <c:v>0.23320075195596485</c:v>
                </c:pt>
                <c:pt idx="9">
                  <c:v>0.19151537239118052</c:v>
                </c:pt>
              </c:numCache>
            </c:numRef>
          </c:val>
        </c:ser>
        <c:ser>
          <c:idx val="3"/>
          <c:order val="3"/>
          <c:tx>
            <c:strRef>
              <c:f>CohortEnterPrimary!$P$6:$P$7</c:f>
              <c:strCache>
                <c:ptCount val="1"/>
                <c:pt idx="0">
                  <c:v>Data 1995+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</c:spPr>
          </c:marker>
          <c:cat>
            <c:strRef>
              <c:f>CohortEnterPrimary!$L$8:$L$27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CohortEnterPrimary!$P$8:$P$27</c:f>
              <c:numCache>
                <c:formatCode>General</c:formatCode>
                <c:ptCount val="20"/>
                <c:pt idx="0">
                  <c:v>1</c:v>
                </c:pt>
                <c:pt idx="1">
                  <c:v>0.98167360861042119</c:v>
                </c:pt>
                <c:pt idx="2">
                  <c:v>0.93388348213206873</c:v>
                </c:pt>
                <c:pt idx="3">
                  <c:v>0.80789223651940301</c:v>
                </c:pt>
                <c:pt idx="4">
                  <c:v>0.67231977230239959</c:v>
                </c:pt>
              </c:numCache>
            </c:numRef>
          </c:val>
        </c:ser>
        <c:ser>
          <c:idx val="4"/>
          <c:order val="4"/>
          <c:tx>
            <c:strRef>
              <c:f>CohortEnterPrimary!$W$6:$W$7</c:f>
              <c:strCache>
                <c:ptCount val="1"/>
                <c:pt idx="0">
                  <c:v>Estimate [forced 90%+] 1965-1974</c:v>
                </c:pt>
              </c:strCache>
            </c:strRef>
          </c:tx>
          <c:marker>
            <c:symbol val="none"/>
          </c:marker>
          <c:cat>
            <c:strRef>
              <c:f>CohortEnterPrimary!$L$8:$L$27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CohortEnterPrimary!$W$8:$W$27</c:f>
              <c:numCache>
                <c:formatCode>General</c:formatCode>
                <c:ptCount val="20"/>
                <c:pt idx="0">
                  <c:v>0.99831876567112365</c:v>
                </c:pt>
                <c:pt idx="1">
                  <c:v>0.97151129069671305</c:v>
                </c:pt>
                <c:pt idx="2">
                  <c:v>0.881442628337745</c:v>
                </c:pt>
                <c:pt idx="3">
                  <c:v>0.73387058194575738</c:v>
                </c:pt>
                <c:pt idx="4">
                  <c:v>0.57142611425946876</c:v>
                </c:pt>
                <c:pt idx="5">
                  <c:v>0.42898435093675436</c:v>
                </c:pt>
                <c:pt idx="6">
                  <c:v>0.31859117208800669</c:v>
                </c:pt>
                <c:pt idx="7">
                  <c:v>0.23782986050314003</c:v>
                </c:pt>
                <c:pt idx="8">
                  <c:v>0.18070768691378858</c:v>
                </c:pt>
                <c:pt idx="9">
                  <c:v>0.14117354714192443</c:v>
                </c:pt>
                <c:pt idx="10">
                  <c:v>0.11433958779008635</c:v>
                </c:pt>
                <c:pt idx="11">
                  <c:v>9.5935705538629068E-2</c:v>
                </c:pt>
                <c:pt idx="12">
                  <c:v>8.3360239132641789E-2</c:v>
                </c:pt>
                <c:pt idx="13">
                  <c:v>7.4790215405934113E-2</c:v>
                </c:pt>
                <c:pt idx="14">
                  <c:v>6.9035230472070497E-2</c:v>
                </c:pt>
                <c:pt idx="15">
                  <c:v>6.512029153158283E-2</c:v>
                </c:pt>
                <c:pt idx="16">
                  <c:v>6.245111629958866E-2</c:v>
                </c:pt>
                <c:pt idx="17">
                  <c:v>6.0633820904433144E-2</c:v>
                </c:pt>
                <c:pt idx="18">
                  <c:v>5.9406950110599044E-2</c:v>
                </c:pt>
                <c:pt idx="19">
                  <c:v>5.8578643711510225E-2</c:v>
                </c:pt>
              </c:numCache>
            </c:numRef>
          </c:val>
        </c:ser>
        <c:ser>
          <c:idx val="5"/>
          <c:order val="5"/>
          <c:tx>
            <c:strRef>
              <c:f>CohortEnterPrimary!$X$6:$X$7</c:f>
              <c:strCache>
                <c:ptCount val="1"/>
                <c:pt idx="0">
                  <c:v>Estimate [forced 90%+] 1975-84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strRef>
              <c:f>CohortEnterPrimary!$L$8:$L$27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CohortEnterPrimary!$X$8:$X$27</c:f>
              <c:numCache>
                <c:formatCode>General</c:formatCode>
                <c:ptCount val="20"/>
                <c:pt idx="0">
                  <c:v>0.99904780831882267</c:v>
                </c:pt>
                <c:pt idx="1">
                  <c:v>0.98060595578138554</c:v>
                </c:pt>
                <c:pt idx="2">
                  <c:v>0.90525411935731348</c:v>
                </c:pt>
                <c:pt idx="3">
                  <c:v>0.76607846181369954</c:v>
                </c:pt>
                <c:pt idx="4">
                  <c:v>0.60632426417827656</c:v>
                </c:pt>
                <c:pt idx="5">
                  <c:v>0.46228589016940491</c:v>
                </c:pt>
                <c:pt idx="6">
                  <c:v>0.34886204577737367</c:v>
                </c:pt>
                <c:pt idx="7">
                  <c:v>0.26650368488326515</c:v>
                </c:pt>
                <c:pt idx="8">
                  <c:v>0.2081658625002526</c:v>
                </c:pt>
                <c:pt idx="9">
                  <c:v>0.16766332619302027</c:v>
                </c:pt>
                <c:pt idx="10">
                  <c:v>0.13994677702725689</c:v>
                </c:pt>
                <c:pt idx="11">
                  <c:v>0.12129182285292195</c:v>
                </c:pt>
                <c:pt idx="12">
                  <c:v>0.10855981486132849</c:v>
                </c:pt>
                <c:pt idx="13">
                  <c:v>9.9894716516134019E-2</c:v>
                </c:pt>
                <c:pt idx="14">
                  <c:v>9.402406340311531E-2</c:v>
                </c:pt>
                <c:pt idx="15">
                  <c:v>9.0098342276841659E-2</c:v>
                </c:pt>
                <c:pt idx="16">
                  <c:v>8.742637339861159E-2</c:v>
                </c:pt>
                <c:pt idx="17">
                  <c:v>8.5610516627301347E-2</c:v>
                </c:pt>
                <c:pt idx="18">
                  <c:v>8.4380393872474757E-2</c:v>
                </c:pt>
                <c:pt idx="19">
                  <c:v>8.3558828209917335E-2</c:v>
                </c:pt>
              </c:numCache>
            </c:numRef>
          </c:val>
        </c:ser>
        <c:ser>
          <c:idx val="6"/>
          <c:order val="6"/>
          <c:tx>
            <c:strRef>
              <c:f>CohortEnterPrimary!$Y$6:$Y$7</c:f>
              <c:strCache>
                <c:ptCount val="1"/>
                <c:pt idx="0">
                  <c:v>Estimate [forced 90%+] 1985-94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CohortEnterPrimary!$L$8:$L$27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CohortEnterPrimary!$Y$8:$Y$27</c:f>
              <c:numCache>
                <c:formatCode>General</c:formatCode>
                <c:ptCount val="20"/>
                <c:pt idx="0">
                  <c:v>0.99888008898330682</c:v>
                </c:pt>
                <c:pt idx="1">
                  <c:v>0.98035004344952259</c:v>
                </c:pt>
                <c:pt idx="2">
                  <c:v>0.90845468334962831</c:v>
                </c:pt>
                <c:pt idx="3">
                  <c:v>0.77709280661028202</c:v>
                </c:pt>
                <c:pt idx="4">
                  <c:v>0.6249558492361007</c:v>
                </c:pt>
                <c:pt idx="5">
                  <c:v>0.48593661301684821</c:v>
                </c:pt>
                <c:pt idx="6">
                  <c:v>0.37447897113482853</c:v>
                </c:pt>
                <c:pt idx="7">
                  <c:v>0.29133797398604444</c:v>
                </c:pt>
                <c:pt idx="8">
                  <c:v>0.23212865983020814</c:v>
                </c:pt>
                <c:pt idx="9">
                  <c:v>0.19073085667583944</c:v>
                </c:pt>
                <c:pt idx="10">
                  <c:v>0.161930369010029</c:v>
                </c:pt>
                <c:pt idx="11">
                  <c:v>0.14202330415848774</c:v>
                </c:pt>
                <c:pt idx="12">
                  <c:v>0.12831733768575837</c:v>
                </c:pt>
                <c:pt idx="13">
                  <c:v>0.1189048679993423</c:v>
                </c:pt>
                <c:pt idx="14">
                  <c:v>0.1125258249394181</c:v>
                </c:pt>
                <c:pt idx="15">
                  <c:v>0.10814249143429799</c:v>
                </c:pt>
                <c:pt idx="16">
                  <c:v>0.10513082358508363</c:v>
                </c:pt>
                <c:pt idx="17">
                  <c:v>0.10306348745024252</c:v>
                </c:pt>
                <c:pt idx="18">
                  <c:v>0.10164566068735936</c:v>
                </c:pt>
                <c:pt idx="19">
                  <c:v>0.10067777177516257</c:v>
                </c:pt>
              </c:numCache>
            </c:numRef>
          </c:val>
        </c:ser>
        <c:ser>
          <c:idx val="7"/>
          <c:order val="7"/>
          <c:tx>
            <c:strRef>
              <c:f>CohortEnterPrimary!$Z$6:$Z$7</c:f>
              <c:strCache>
                <c:ptCount val="1"/>
                <c:pt idx="0">
                  <c:v>Estimate [forced 90%+] 1995+</c:v>
                </c:pt>
              </c:strCache>
            </c:strRef>
          </c:tx>
          <c:marker>
            <c:symbol val="none"/>
          </c:marker>
          <c:cat>
            <c:strRef>
              <c:f>CohortEnterPrimary!$L$8:$L$27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CohortEnterPrimary!$Z$8:$Z$27</c:f>
              <c:numCache>
                <c:formatCode>General</c:formatCode>
                <c:ptCount val="20"/>
                <c:pt idx="0">
                  <c:v>0.99929899501174346</c:v>
                </c:pt>
                <c:pt idx="1">
                  <c:v>0.98540401516064957</c:v>
                </c:pt>
                <c:pt idx="2">
                  <c:v>0.92769268957270801</c:v>
                </c:pt>
                <c:pt idx="3">
                  <c:v>0.81395211421522518</c:v>
                </c:pt>
                <c:pt idx="4">
                  <c:v>0.67068704735967866</c:v>
                </c:pt>
                <c:pt idx="5">
                  <c:v>0.53157046300004807</c:v>
                </c:pt>
                <c:pt idx="6">
                  <c:v>0.41504748714610051</c:v>
                </c:pt>
                <c:pt idx="7">
                  <c:v>0.32521111785156587</c:v>
                </c:pt>
                <c:pt idx="8">
                  <c:v>0.25931671567734627</c:v>
                </c:pt>
                <c:pt idx="9">
                  <c:v>0.21204175564757699</c:v>
                </c:pt>
                <c:pt idx="10">
                  <c:v>0.17852024985406378</c:v>
                </c:pt>
                <c:pt idx="11">
                  <c:v>0.15493002474981721</c:v>
                </c:pt>
                <c:pt idx="12">
                  <c:v>0.13839935027050476</c:v>
                </c:pt>
                <c:pt idx="13">
                  <c:v>0.12684374278943877</c:v>
                </c:pt>
                <c:pt idx="14">
                  <c:v>0.11877738497542789</c:v>
                </c:pt>
                <c:pt idx="15">
                  <c:v>0.1131515548282751</c:v>
                </c:pt>
                <c:pt idx="16">
                  <c:v>0.10923004736747932</c:v>
                </c:pt>
                <c:pt idx="17">
                  <c:v>0.10649761625275389</c:v>
                </c:pt>
                <c:pt idx="18">
                  <c:v>0.10459428605840604</c:v>
                </c:pt>
                <c:pt idx="19">
                  <c:v>0.10326882111287028</c:v>
                </c:pt>
              </c:numCache>
            </c:numRef>
          </c:val>
        </c:ser>
        <c:marker val="1"/>
        <c:axId val="153426560"/>
        <c:axId val="153436544"/>
      </c:lineChart>
      <c:catAx>
        <c:axId val="153426560"/>
        <c:scaling>
          <c:orientation val="minMax"/>
        </c:scaling>
        <c:axPos val="b"/>
        <c:majorGridlines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53436544"/>
        <c:crosses val="autoZero"/>
        <c:auto val="1"/>
        <c:lblAlgn val="ctr"/>
        <c:lblOffset val="100"/>
      </c:catAx>
      <c:valAx>
        <c:axId val="153436544"/>
        <c:scaling>
          <c:orientation val="minMax"/>
          <c:max val="1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3426560"/>
        <c:crosses val="autoZero"/>
        <c:crossBetween val="between"/>
        <c:majorUnit val="0.1"/>
      </c:valAx>
    </c:plotArea>
    <c:legend>
      <c:legendPos val="b"/>
      <c:layout/>
    </c:legend>
    <c:plotVisOnly val="1"/>
    <c:dispBlanksAs val="gap"/>
  </c:chart>
  <c:txPr>
    <a:bodyPr/>
    <a:lstStyle/>
    <a:p>
      <a:pPr>
        <a:defRPr sz="1400" b="0"/>
      </a:pPr>
      <a:endParaRPr lang="en-US"/>
    </a:p>
  </c:txPr>
  <c:printSettings>
    <c:headerFooter/>
    <c:pageMargins b="0.75000000000000222" l="0.70000000000000162" r="0.70000000000000162" t="0.75000000000000222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lineChart>
        <c:grouping val="standard"/>
        <c:ser>
          <c:idx val="0"/>
          <c:order val="0"/>
          <c:tx>
            <c:strRef>
              <c:f>CohortFinishPrimary!$M$6:$M$7</c:f>
              <c:strCache>
                <c:ptCount val="1"/>
                <c:pt idx="0">
                  <c:v>Data 1965-1974</c:v>
                </c:pt>
              </c:strCache>
            </c:strRef>
          </c:tx>
          <c:marker>
            <c:symbol val="none"/>
          </c:marker>
          <c:cat>
            <c:strRef>
              <c:f>CohortFinishPrimary!$L$8:$L$27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CohortFinishPrimary!$M$8:$M$27</c:f>
              <c:numCache>
                <c:formatCode>General</c:formatCode>
                <c:ptCount val="20"/>
                <c:pt idx="0">
                  <c:v>1</c:v>
                </c:pt>
                <c:pt idx="1">
                  <c:v>0.9828385641923415</c:v>
                </c:pt>
                <c:pt idx="2">
                  <c:v>0.93784817820543609</c:v>
                </c:pt>
                <c:pt idx="3">
                  <c:v>0.8331693134719228</c:v>
                </c:pt>
                <c:pt idx="4">
                  <c:v>0.72730773256498571</c:v>
                </c:pt>
                <c:pt idx="5">
                  <c:v>0.58658974775218442</c:v>
                </c:pt>
                <c:pt idx="6">
                  <c:v>0.4466435632992154</c:v>
                </c:pt>
                <c:pt idx="7">
                  <c:v>0.36348283666532488</c:v>
                </c:pt>
                <c:pt idx="8">
                  <c:v>0.27207726242186459</c:v>
                </c:pt>
                <c:pt idx="9">
                  <c:v>0.22326823116646055</c:v>
                </c:pt>
                <c:pt idx="10">
                  <c:v>0.18214266961685049</c:v>
                </c:pt>
                <c:pt idx="11">
                  <c:v>0.1299007216361997</c:v>
                </c:pt>
                <c:pt idx="12">
                  <c:v>0.10993779204763723</c:v>
                </c:pt>
                <c:pt idx="13">
                  <c:v>9.4080394650605387E-2</c:v>
                </c:pt>
                <c:pt idx="14">
                  <c:v>8.4308735110567717E-2</c:v>
                </c:pt>
                <c:pt idx="15">
                  <c:v>7.6305214572960384E-2</c:v>
                </c:pt>
                <c:pt idx="16">
                  <c:v>7.1116393438112963E-2</c:v>
                </c:pt>
                <c:pt idx="17">
                  <c:v>6.5711127466607344E-2</c:v>
                </c:pt>
                <c:pt idx="18">
                  <c:v>6.1000659706905658E-2</c:v>
                </c:pt>
                <c:pt idx="19">
                  <c:v>5.8135359674309724E-2</c:v>
                </c:pt>
              </c:numCache>
            </c:numRef>
          </c:val>
        </c:ser>
        <c:ser>
          <c:idx val="1"/>
          <c:order val="1"/>
          <c:tx>
            <c:strRef>
              <c:f>CohortFinishPrimary!$N$6:$N$7</c:f>
              <c:strCache>
                <c:ptCount val="1"/>
                <c:pt idx="0">
                  <c:v>Data 1975-84</c:v>
                </c:pt>
              </c:strCache>
            </c:strRef>
          </c:tx>
          <c:marker>
            <c:symbol val="none"/>
          </c:marker>
          <c:cat>
            <c:strRef>
              <c:f>CohortFinishPrimary!$L$8:$L$27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CohortFinishPrimary!$N$8:$N$27</c:f>
              <c:numCache>
                <c:formatCode>General</c:formatCode>
                <c:ptCount val="20"/>
                <c:pt idx="0">
                  <c:v>1</c:v>
                </c:pt>
                <c:pt idx="1">
                  <c:v>0.98946567873838986</c:v>
                </c:pt>
                <c:pt idx="2">
                  <c:v>0.95951934710629239</c:v>
                </c:pt>
                <c:pt idx="3">
                  <c:v>0.88073014966951246</c:v>
                </c:pt>
                <c:pt idx="4">
                  <c:v>0.78924727831082331</c:v>
                </c:pt>
                <c:pt idx="5">
                  <c:v>0.65593433115206734</c:v>
                </c:pt>
                <c:pt idx="6">
                  <c:v>0.51817492535128418</c:v>
                </c:pt>
                <c:pt idx="7">
                  <c:v>0.42092811840843158</c:v>
                </c:pt>
                <c:pt idx="8">
                  <c:v>0.32493113870825663</c:v>
                </c:pt>
                <c:pt idx="9">
                  <c:v>0.26662284093031657</c:v>
                </c:pt>
                <c:pt idx="10">
                  <c:v>0.21477622646712238</c:v>
                </c:pt>
                <c:pt idx="11">
                  <c:v>0.16943854233581471</c:v>
                </c:pt>
                <c:pt idx="12">
                  <c:v>0.14265119845370719</c:v>
                </c:pt>
                <c:pt idx="13">
                  <c:v>0.12484446455542138</c:v>
                </c:pt>
                <c:pt idx="14">
                  <c:v>0.10904703239015708</c:v>
                </c:pt>
              </c:numCache>
            </c:numRef>
          </c:val>
        </c:ser>
        <c:ser>
          <c:idx val="2"/>
          <c:order val="2"/>
          <c:tx>
            <c:strRef>
              <c:f>CohortFinishPrimary!$O$6:$O$7</c:f>
              <c:strCache>
                <c:ptCount val="1"/>
                <c:pt idx="0">
                  <c:v>Data 1985-94</c:v>
                </c:pt>
              </c:strCache>
            </c:strRef>
          </c:tx>
          <c:marker>
            <c:symbol val="none"/>
          </c:marker>
          <c:cat>
            <c:strRef>
              <c:f>CohortFinishPrimary!$L$8:$L$27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CohortFinishPrimary!$O$8:$O$27</c:f>
              <c:numCache>
                <c:formatCode>General</c:formatCode>
                <c:ptCount val="20"/>
                <c:pt idx="0">
                  <c:v>1</c:v>
                </c:pt>
                <c:pt idx="1">
                  <c:v>0.99233333991693939</c:v>
                </c:pt>
                <c:pt idx="2">
                  <c:v>0.96994801665313879</c:v>
                </c:pt>
                <c:pt idx="3">
                  <c:v>0.90278576660239107</c:v>
                </c:pt>
                <c:pt idx="4">
                  <c:v>0.81824244398778079</c:v>
                </c:pt>
                <c:pt idx="5">
                  <c:v>0.69464816431149012</c:v>
                </c:pt>
                <c:pt idx="6">
                  <c:v>0.56946360788885708</c:v>
                </c:pt>
                <c:pt idx="7">
                  <c:v>0.46541099665414493</c:v>
                </c:pt>
                <c:pt idx="8">
                  <c:v>0.36475324321794717</c:v>
                </c:pt>
                <c:pt idx="9">
                  <c:v>0.28768423689561401</c:v>
                </c:pt>
              </c:numCache>
            </c:numRef>
          </c:val>
        </c:ser>
        <c:ser>
          <c:idx val="3"/>
          <c:order val="3"/>
          <c:tx>
            <c:strRef>
              <c:f>CohortFinishPrimary!$P$6:$P$7</c:f>
              <c:strCache>
                <c:ptCount val="1"/>
                <c:pt idx="0">
                  <c:v>Data 1995+</c:v>
                </c:pt>
              </c:strCache>
            </c:strRef>
          </c:tx>
          <c:marker>
            <c:symbol val="none"/>
          </c:marker>
          <c:cat>
            <c:strRef>
              <c:f>CohortFinishPrimary!$L$8:$L$27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CohortFinishPrimary!$P$8:$P$27</c:f>
              <c:numCache>
                <c:formatCode>General</c:formatCode>
                <c:ptCount val="20"/>
                <c:pt idx="0">
                  <c:v>1</c:v>
                </c:pt>
                <c:pt idx="1">
                  <c:v>0.99367548447614262</c:v>
                </c:pt>
                <c:pt idx="2">
                  <c:v>0.97958545687243481</c:v>
                </c:pt>
                <c:pt idx="3">
                  <c:v>0.91671798034333973</c:v>
                </c:pt>
                <c:pt idx="4">
                  <c:v>0.82446795806468476</c:v>
                </c:pt>
              </c:numCache>
            </c:numRef>
          </c:val>
        </c:ser>
        <c:ser>
          <c:idx val="4"/>
          <c:order val="4"/>
          <c:tx>
            <c:strRef>
              <c:f>CohortFinishPrimary!$Q$6:$Q$7</c:f>
              <c:strCache>
                <c:ptCount val="1"/>
                <c:pt idx="0">
                  <c:v>Estimate X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5"/>
            <c:spPr>
              <a:solidFill>
                <a:schemeClr val="accent1"/>
              </a:solidFill>
              <a:ln>
                <a:noFill/>
              </a:ln>
            </c:spPr>
          </c:marker>
          <c:cat>
            <c:strRef>
              <c:f>CohortFinishPrimary!$L$8:$L$27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CohortFinishPrimary!$Q$8:$Q$27</c:f>
              <c:numCache>
                <c:formatCode>General</c:formatCode>
                <c:ptCount val="20"/>
                <c:pt idx="0">
                  <c:v>0.99999402881110089</c:v>
                </c:pt>
                <c:pt idx="1">
                  <c:v>0.99366575497299081</c:v>
                </c:pt>
                <c:pt idx="2">
                  <c:v>0.9625590486182759</c:v>
                </c:pt>
                <c:pt idx="3">
                  <c:v>0.88975084105819635</c:v>
                </c:pt>
                <c:pt idx="4">
                  <c:v>0.77861126862218821</c:v>
                </c:pt>
                <c:pt idx="5">
                  <c:v>0.64986359742170885</c:v>
                </c:pt>
                <c:pt idx="6">
                  <c:v>0.52633811353246984</c:v>
                </c:pt>
                <c:pt idx="7">
                  <c:v>0.41910977573226726</c:v>
                </c:pt>
                <c:pt idx="8">
                  <c:v>0.33165726584761002</c:v>
                </c:pt>
                <c:pt idx="9">
                  <c:v>0.26364369803221044</c:v>
                </c:pt>
                <c:pt idx="10">
                  <c:v>0.21215884399102158</c:v>
                </c:pt>
                <c:pt idx="11">
                  <c:v>0.17323822019060831</c:v>
                </c:pt>
                <c:pt idx="12">
                  <c:v>0.14410671260241392</c:v>
                </c:pt>
                <c:pt idx="13">
                  <c:v>0.12250332355542715</c:v>
                </c:pt>
                <c:pt idx="14">
                  <c:v>0.10677019428198675</c:v>
                </c:pt>
                <c:pt idx="15">
                  <c:v>9.5082098780214452E-2</c:v>
                </c:pt>
                <c:pt idx="16">
                  <c:v>8.6426806272961509E-2</c:v>
                </c:pt>
                <c:pt idx="17">
                  <c:v>8.0034406546511727E-2</c:v>
                </c:pt>
                <c:pt idx="18">
                  <c:v>7.5397432569961786E-2</c:v>
                </c:pt>
                <c:pt idx="19">
                  <c:v>7.1974035175058515E-2</c:v>
                </c:pt>
              </c:numCache>
            </c:numRef>
          </c:val>
        </c:ser>
        <c:marker val="1"/>
        <c:axId val="153485312"/>
        <c:axId val="153487232"/>
      </c:lineChart>
      <c:catAx>
        <c:axId val="153485312"/>
        <c:scaling>
          <c:orientation val="minMax"/>
        </c:scaling>
        <c:axPos val="b"/>
        <c:majorGridlines/>
        <c:numFmt formatCode="General" sourceLinked="0"/>
        <c:tickLblPos val="nextTo"/>
        <c:crossAx val="153487232"/>
        <c:crosses val="autoZero"/>
        <c:auto val="1"/>
        <c:lblAlgn val="ctr"/>
        <c:lblOffset val="100"/>
      </c:catAx>
      <c:valAx>
        <c:axId val="153487232"/>
        <c:scaling>
          <c:orientation val="minMax"/>
          <c:max val="1"/>
        </c:scaling>
        <c:axPos val="l"/>
        <c:majorGridlines/>
        <c:numFmt formatCode="General" sourceLinked="1"/>
        <c:tickLblPos val="nextTo"/>
        <c:crossAx val="153485312"/>
        <c:crosses val="autoZero"/>
        <c:crossBetween val="between"/>
        <c:majorUnit val="0.1"/>
      </c:valAx>
    </c:plotArea>
    <c:legend>
      <c:legendPos val="b"/>
      <c:layout/>
    </c:legend>
    <c:plotVisOnly val="1"/>
    <c:dispBlanksAs val="gap"/>
  </c:chart>
  <c:txPr>
    <a:bodyPr/>
    <a:lstStyle/>
    <a:p>
      <a:pPr>
        <a:defRPr sz="140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First Union Formation - Finish Primary</a:t>
            </a:r>
          </a:p>
          <a:p>
            <a:pPr>
              <a:defRPr sz="1400"/>
            </a:pPr>
            <a:r>
              <a:rPr lang="en-US" sz="1400"/>
              <a:t>(Survival, Data and Model)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CohortFinishPrimary!$M$6:$M$7</c:f>
              <c:strCache>
                <c:ptCount val="1"/>
                <c:pt idx="0">
                  <c:v>Data 1965-1974</c:v>
                </c:pt>
              </c:strCache>
            </c:strRef>
          </c:tx>
          <c:spPr>
            <a:ln>
              <a:noFill/>
            </a:ln>
          </c:spPr>
          <c:cat>
            <c:strRef>
              <c:f>CohortFinishPrimary!$L$8:$L$27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CohortFinishPrimary!$M$8:$M$27</c:f>
              <c:numCache>
                <c:formatCode>General</c:formatCode>
                <c:ptCount val="20"/>
                <c:pt idx="0">
                  <c:v>1</c:v>
                </c:pt>
                <c:pt idx="1">
                  <c:v>0.9828385641923415</c:v>
                </c:pt>
                <c:pt idx="2">
                  <c:v>0.93784817820543609</c:v>
                </c:pt>
                <c:pt idx="3">
                  <c:v>0.8331693134719228</c:v>
                </c:pt>
                <c:pt idx="4">
                  <c:v>0.72730773256498571</c:v>
                </c:pt>
                <c:pt idx="5">
                  <c:v>0.58658974775218442</c:v>
                </c:pt>
                <c:pt idx="6">
                  <c:v>0.4466435632992154</c:v>
                </c:pt>
                <c:pt idx="7">
                  <c:v>0.36348283666532488</c:v>
                </c:pt>
                <c:pt idx="8">
                  <c:v>0.27207726242186459</c:v>
                </c:pt>
                <c:pt idx="9">
                  <c:v>0.22326823116646055</c:v>
                </c:pt>
                <c:pt idx="10">
                  <c:v>0.18214266961685049</c:v>
                </c:pt>
                <c:pt idx="11">
                  <c:v>0.1299007216361997</c:v>
                </c:pt>
                <c:pt idx="12">
                  <c:v>0.10993779204763723</c:v>
                </c:pt>
                <c:pt idx="13">
                  <c:v>9.4080394650605387E-2</c:v>
                </c:pt>
                <c:pt idx="14">
                  <c:v>8.4308735110567717E-2</c:v>
                </c:pt>
                <c:pt idx="15">
                  <c:v>7.6305214572960384E-2</c:v>
                </c:pt>
                <c:pt idx="16">
                  <c:v>7.1116393438112963E-2</c:v>
                </c:pt>
                <c:pt idx="17">
                  <c:v>6.5711127466607344E-2</c:v>
                </c:pt>
                <c:pt idx="18">
                  <c:v>6.1000659706905658E-2</c:v>
                </c:pt>
                <c:pt idx="19">
                  <c:v>5.8135359674309724E-2</c:v>
                </c:pt>
              </c:numCache>
            </c:numRef>
          </c:val>
        </c:ser>
        <c:ser>
          <c:idx val="1"/>
          <c:order val="1"/>
          <c:tx>
            <c:strRef>
              <c:f>CohortFinishPrimary!$N$6:$N$7</c:f>
              <c:strCache>
                <c:ptCount val="1"/>
                <c:pt idx="0">
                  <c:v>Data 1975-84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rgbClr val="FFC000"/>
              </a:solidFill>
              <a:ln>
                <a:noFill/>
              </a:ln>
            </c:spPr>
          </c:marker>
          <c:cat>
            <c:strRef>
              <c:f>CohortFinishPrimary!$L$8:$L$27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CohortFinishPrimary!$N$8:$N$27</c:f>
              <c:numCache>
                <c:formatCode>General</c:formatCode>
                <c:ptCount val="20"/>
                <c:pt idx="0">
                  <c:v>1</c:v>
                </c:pt>
                <c:pt idx="1">
                  <c:v>0.98946567873838986</c:v>
                </c:pt>
                <c:pt idx="2">
                  <c:v>0.95951934710629239</c:v>
                </c:pt>
                <c:pt idx="3">
                  <c:v>0.88073014966951246</c:v>
                </c:pt>
                <c:pt idx="4">
                  <c:v>0.78924727831082331</c:v>
                </c:pt>
                <c:pt idx="5">
                  <c:v>0.65593433115206734</c:v>
                </c:pt>
                <c:pt idx="6">
                  <c:v>0.51817492535128418</c:v>
                </c:pt>
                <c:pt idx="7">
                  <c:v>0.42092811840843158</c:v>
                </c:pt>
                <c:pt idx="8">
                  <c:v>0.32493113870825663</c:v>
                </c:pt>
                <c:pt idx="9">
                  <c:v>0.26662284093031657</c:v>
                </c:pt>
                <c:pt idx="10">
                  <c:v>0.21477622646712238</c:v>
                </c:pt>
                <c:pt idx="11">
                  <c:v>0.16943854233581471</c:v>
                </c:pt>
                <c:pt idx="12">
                  <c:v>0.14265119845370719</c:v>
                </c:pt>
                <c:pt idx="13">
                  <c:v>0.12484446455542138</c:v>
                </c:pt>
                <c:pt idx="14">
                  <c:v>0.10904703239015708</c:v>
                </c:pt>
              </c:numCache>
            </c:numRef>
          </c:val>
        </c:ser>
        <c:ser>
          <c:idx val="2"/>
          <c:order val="2"/>
          <c:tx>
            <c:strRef>
              <c:f>CohortFinishPrimary!$O$6:$O$7</c:f>
              <c:strCache>
                <c:ptCount val="1"/>
                <c:pt idx="0">
                  <c:v>Data 1985-94</c:v>
                </c:pt>
              </c:strCache>
            </c:strRef>
          </c:tx>
          <c:spPr>
            <a:ln>
              <a:noFill/>
            </a:ln>
          </c:spPr>
          <c:cat>
            <c:strRef>
              <c:f>CohortFinishPrimary!$L$8:$L$27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CohortFinishPrimary!$O$8:$O$27</c:f>
              <c:numCache>
                <c:formatCode>General</c:formatCode>
                <c:ptCount val="20"/>
                <c:pt idx="0">
                  <c:v>1</c:v>
                </c:pt>
                <c:pt idx="1">
                  <c:v>0.99233333991693939</c:v>
                </c:pt>
                <c:pt idx="2">
                  <c:v>0.96994801665313879</c:v>
                </c:pt>
                <c:pt idx="3">
                  <c:v>0.90278576660239107</c:v>
                </c:pt>
                <c:pt idx="4">
                  <c:v>0.81824244398778079</c:v>
                </c:pt>
                <c:pt idx="5">
                  <c:v>0.69464816431149012</c:v>
                </c:pt>
                <c:pt idx="6">
                  <c:v>0.56946360788885708</c:v>
                </c:pt>
                <c:pt idx="7">
                  <c:v>0.46541099665414493</c:v>
                </c:pt>
                <c:pt idx="8">
                  <c:v>0.36475324321794717</c:v>
                </c:pt>
                <c:pt idx="9">
                  <c:v>0.28768423689561401</c:v>
                </c:pt>
              </c:numCache>
            </c:numRef>
          </c:val>
        </c:ser>
        <c:ser>
          <c:idx val="3"/>
          <c:order val="3"/>
          <c:tx>
            <c:strRef>
              <c:f>CohortFinishPrimary!$P$6:$P$7</c:f>
              <c:strCache>
                <c:ptCount val="1"/>
                <c:pt idx="0">
                  <c:v>Data 1995+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>
                  <a:lumMod val="60000"/>
                  <a:lumOff val="40000"/>
                </a:schemeClr>
              </a:solidFill>
              <a:ln>
                <a:noFill/>
              </a:ln>
            </c:spPr>
          </c:marker>
          <c:cat>
            <c:strRef>
              <c:f>CohortFinishPrimary!$L$8:$L$27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CohortFinishPrimary!$P$8:$P$27</c:f>
              <c:numCache>
                <c:formatCode>General</c:formatCode>
                <c:ptCount val="20"/>
                <c:pt idx="0">
                  <c:v>1</c:v>
                </c:pt>
                <c:pt idx="1">
                  <c:v>0.99367548447614262</c:v>
                </c:pt>
                <c:pt idx="2">
                  <c:v>0.97958545687243481</c:v>
                </c:pt>
                <c:pt idx="3">
                  <c:v>0.91671798034333973</c:v>
                </c:pt>
                <c:pt idx="4">
                  <c:v>0.82446795806468476</c:v>
                </c:pt>
              </c:numCache>
            </c:numRef>
          </c:val>
        </c:ser>
        <c:ser>
          <c:idx val="4"/>
          <c:order val="4"/>
          <c:tx>
            <c:strRef>
              <c:f>CohortFinishPrimary!$W$6:$W$7</c:f>
              <c:strCache>
                <c:ptCount val="1"/>
                <c:pt idx="0">
                  <c:v>Estimate [forced 90%+] 1965-1974</c:v>
                </c:pt>
              </c:strCache>
            </c:strRef>
          </c:tx>
          <c:marker>
            <c:symbol val="none"/>
          </c:marker>
          <c:cat>
            <c:strRef>
              <c:f>CohortFinishPrimary!$L$8:$L$27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CohortFinishPrimary!$W$8:$W$27</c:f>
              <c:numCache>
                <c:formatCode>General</c:formatCode>
                <c:ptCount val="20"/>
                <c:pt idx="0">
                  <c:v>0.99898913102159326</c:v>
                </c:pt>
                <c:pt idx="1">
                  <c:v>0.98597848577835534</c:v>
                </c:pt>
                <c:pt idx="2">
                  <c:v>0.93847511569997399</c:v>
                </c:pt>
                <c:pt idx="3">
                  <c:v>0.84351787143413626</c:v>
                </c:pt>
                <c:pt idx="4">
                  <c:v>0.7147716599927505</c:v>
                </c:pt>
                <c:pt idx="5">
                  <c:v>0.58025627487207099</c:v>
                </c:pt>
                <c:pt idx="6">
                  <c:v>0.4587524965601173</c:v>
                </c:pt>
                <c:pt idx="7">
                  <c:v>0.35793199242230034</c:v>
                </c:pt>
                <c:pt idx="8">
                  <c:v>0.27853722979364137</c:v>
                </c:pt>
                <c:pt idx="9">
                  <c:v>0.21799531181721432</c:v>
                </c:pt>
                <c:pt idx="10">
                  <c:v>0.17315738026426208</c:v>
                </c:pt>
                <c:pt idx="11">
                  <c:v>0.14003619245034904</c:v>
                </c:pt>
                <c:pt idx="12">
                  <c:v>0.11562421205520967</c:v>
                </c:pt>
                <c:pt idx="13">
                  <c:v>9.7716057471383011E-2</c:v>
                </c:pt>
                <c:pt idx="14">
                  <c:v>8.4621573224992752E-2</c:v>
                </c:pt>
                <c:pt idx="15">
                  <c:v>7.506894621245952E-2</c:v>
                </c:pt>
                <c:pt idx="16">
                  <c:v>6.8193401858504754E-2</c:v>
                </c:pt>
                <c:pt idx="17">
                  <c:v>6.3175672902185953E-2</c:v>
                </c:pt>
                <c:pt idx="18">
                  <c:v>5.9510157770080618E-2</c:v>
                </c:pt>
                <c:pt idx="19">
                  <c:v>5.6835788748517024E-2</c:v>
                </c:pt>
              </c:numCache>
            </c:numRef>
          </c:val>
        </c:ser>
        <c:ser>
          <c:idx val="5"/>
          <c:order val="5"/>
          <c:tx>
            <c:strRef>
              <c:f>CohortFinishPrimary!$X$6:$X$7</c:f>
              <c:strCache>
                <c:ptCount val="1"/>
                <c:pt idx="0">
                  <c:v>Estimate [forced 90%+] 1975-84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strRef>
              <c:f>CohortFinishPrimary!$L$8:$L$27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CohortFinishPrimary!$X$8:$X$27</c:f>
              <c:numCache>
                <c:formatCode>General</c:formatCode>
                <c:ptCount val="20"/>
                <c:pt idx="0">
                  <c:v>0.99999402881110089</c:v>
                </c:pt>
                <c:pt idx="1">
                  <c:v>0.99366575497299081</c:v>
                </c:pt>
                <c:pt idx="2">
                  <c:v>0.9625590486182759</c:v>
                </c:pt>
                <c:pt idx="3">
                  <c:v>0.88975084105819635</c:v>
                </c:pt>
                <c:pt idx="4">
                  <c:v>0.77861126862218821</c:v>
                </c:pt>
                <c:pt idx="5">
                  <c:v>0.64986359742170885</c:v>
                </c:pt>
                <c:pt idx="6">
                  <c:v>0.52633811353246984</c:v>
                </c:pt>
                <c:pt idx="7">
                  <c:v>0.41910977573226726</c:v>
                </c:pt>
                <c:pt idx="8">
                  <c:v>0.33165726584761002</c:v>
                </c:pt>
                <c:pt idx="9">
                  <c:v>0.26364369803221044</c:v>
                </c:pt>
                <c:pt idx="10">
                  <c:v>0.21215884399102158</c:v>
                </c:pt>
                <c:pt idx="11">
                  <c:v>0.17323822019060831</c:v>
                </c:pt>
                <c:pt idx="12">
                  <c:v>0.14410671260241392</c:v>
                </c:pt>
                <c:pt idx="13">
                  <c:v>0.12250332355542715</c:v>
                </c:pt>
                <c:pt idx="14">
                  <c:v>0.10677019428198675</c:v>
                </c:pt>
                <c:pt idx="15">
                  <c:v>9.5082098780214452E-2</c:v>
                </c:pt>
                <c:pt idx="16">
                  <c:v>8.6426806272961509E-2</c:v>
                </c:pt>
                <c:pt idx="17">
                  <c:v>8.0034406546511727E-2</c:v>
                </c:pt>
                <c:pt idx="18">
                  <c:v>7.5397432569961786E-2</c:v>
                </c:pt>
                <c:pt idx="19">
                  <c:v>7.1974035175058515E-2</c:v>
                </c:pt>
              </c:numCache>
            </c:numRef>
          </c:val>
        </c:ser>
        <c:ser>
          <c:idx val="6"/>
          <c:order val="6"/>
          <c:tx>
            <c:strRef>
              <c:f>CohortFinishPrimary!$Y$6:$Y$7</c:f>
              <c:strCache>
                <c:ptCount val="1"/>
                <c:pt idx="0">
                  <c:v>Estimate [forced 90%+] 1985-94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CohortFinishPrimary!$L$8:$L$27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CohortFinishPrimary!$Y$8:$Y$27</c:f>
              <c:numCache>
                <c:formatCode>General</c:formatCode>
                <c:ptCount val="20"/>
                <c:pt idx="0">
                  <c:v>1</c:v>
                </c:pt>
                <c:pt idx="1">
                  <c:v>0.99678320263455833</c:v>
                </c:pt>
                <c:pt idx="2">
                  <c:v>0.97637675321644235</c:v>
                </c:pt>
                <c:pt idx="3">
                  <c:v>0.9156869222988433</c:v>
                </c:pt>
                <c:pt idx="4">
                  <c:v>0.81292697217467869</c:v>
                </c:pt>
                <c:pt idx="5">
                  <c:v>0.68906951299209052</c:v>
                </c:pt>
                <c:pt idx="6">
                  <c:v>0.56594269342593462</c:v>
                </c:pt>
                <c:pt idx="7">
                  <c:v>0.45737267136721271</c:v>
                </c:pt>
                <c:pt idx="8">
                  <c:v>0.36922100410610958</c:v>
                </c:pt>
                <c:pt idx="9">
                  <c:v>0.30070500647786569</c:v>
                </c:pt>
                <c:pt idx="10">
                  <c:v>0.24843076663582031</c:v>
                </c:pt>
                <c:pt idx="11">
                  <c:v>0.20918722339288343</c:v>
                </c:pt>
                <c:pt idx="12">
                  <c:v>0.18003516088664573</c:v>
                </c:pt>
                <c:pt idx="13">
                  <c:v>0.15870239177809065</c:v>
                </c:pt>
                <c:pt idx="14">
                  <c:v>0.1431010839319935</c:v>
                </c:pt>
                <c:pt idx="15">
                  <c:v>0.13160641852311061</c:v>
                </c:pt>
                <c:pt idx="16">
                  <c:v>0.12315949135651605</c:v>
                </c:pt>
                <c:pt idx="17">
                  <c:v>0.11696516132891932</c:v>
                </c:pt>
                <c:pt idx="18">
                  <c:v>0.11246388610641311</c:v>
                </c:pt>
                <c:pt idx="19">
                  <c:v>0.10919032796770556</c:v>
                </c:pt>
              </c:numCache>
            </c:numRef>
          </c:val>
        </c:ser>
        <c:ser>
          <c:idx val="7"/>
          <c:order val="7"/>
          <c:tx>
            <c:strRef>
              <c:f>CohortFinishPrimary!$Z$6:$Z$7</c:f>
              <c:strCache>
                <c:ptCount val="1"/>
                <c:pt idx="0">
                  <c:v>Estimate [forced 90%+] 1995+</c:v>
                </c:pt>
              </c:strCache>
            </c:strRef>
          </c:tx>
          <c:marker>
            <c:symbol val="none"/>
          </c:marker>
          <c:cat>
            <c:strRef>
              <c:f>CohortFinishPrimary!$L$8:$L$27</c:f>
              <c:strCache>
                <c:ptCount val="20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</c:strCache>
            </c:strRef>
          </c:cat>
          <c:val>
            <c:numRef>
              <c:f>CohortFinishPrimary!$Z$8:$Z$27</c:f>
              <c:numCache>
                <c:formatCode>General</c:formatCode>
                <c:ptCount val="20"/>
                <c:pt idx="0">
                  <c:v>1</c:v>
                </c:pt>
                <c:pt idx="1">
                  <c:v>0.99638840750976898</c:v>
                </c:pt>
                <c:pt idx="2">
                  <c:v>0.97666144376665975</c:v>
                </c:pt>
                <c:pt idx="3">
                  <c:v>0.91937163950256506</c:v>
                </c:pt>
                <c:pt idx="4">
                  <c:v>0.82373834696719406</c:v>
                </c:pt>
                <c:pt idx="5">
                  <c:v>0.70657093153624539</c:v>
                </c:pt>
                <c:pt idx="6">
                  <c:v>0.58707115475995642</c:v>
                </c:pt>
                <c:pt idx="7">
                  <c:v>0.48051336424996227</c:v>
                </c:pt>
                <c:pt idx="8">
                  <c:v>0.39142178340082456</c:v>
                </c:pt>
                <c:pt idx="9">
                  <c:v>0.32005066053783227</c:v>
                </c:pt>
                <c:pt idx="10">
                  <c:v>0.26518970798680963</c:v>
                </c:pt>
                <c:pt idx="11">
                  <c:v>0.22358924285606629</c:v>
                </c:pt>
                <c:pt idx="12">
                  <c:v>0.19200858581210101</c:v>
                </c:pt>
                <c:pt idx="13">
                  <c:v>0.16824330239759577</c:v>
                </c:pt>
                <c:pt idx="14">
                  <c:v>0.150850466600018</c:v>
                </c:pt>
                <c:pt idx="15">
                  <c:v>0.13780789414941319</c:v>
                </c:pt>
                <c:pt idx="16">
                  <c:v>0.12805150299044332</c:v>
                </c:pt>
                <c:pt idx="17">
                  <c:v>0.12083639894697407</c:v>
                </c:pt>
                <c:pt idx="18">
                  <c:v>0.11553848271591893</c:v>
                </c:pt>
                <c:pt idx="19">
                  <c:v>0.11157456235575136</c:v>
                </c:pt>
              </c:numCache>
            </c:numRef>
          </c:val>
        </c:ser>
        <c:marker val="1"/>
        <c:axId val="153561728"/>
        <c:axId val="153575808"/>
      </c:lineChart>
      <c:catAx>
        <c:axId val="153561728"/>
        <c:scaling>
          <c:orientation val="minMax"/>
        </c:scaling>
        <c:axPos val="b"/>
        <c:majorGridlines/>
        <c:numFmt formatCode="General" sourceLinked="0"/>
        <c:majorTickMark val="none"/>
        <c:tickLblPos val="nextTo"/>
        <c:txPr>
          <a:bodyPr rot="-5400000" vert="horz"/>
          <a:lstStyle/>
          <a:p>
            <a:pPr>
              <a:defRPr/>
            </a:pPr>
            <a:endParaRPr lang="en-US"/>
          </a:p>
        </c:txPr>
        <c:crossAx val="153575808"/>
        <c:crosses val="autoZero"/>
        <c:auto val="1"/>
        <c:lblAlgn val="ctr"/>
        <c:lblOffset val="100"/>
      </c:catAx>
      <c:valAx>
        <c:axId val="153575808"/>
        <c:scaling>
          <c:orientation val="minMax"/>
          <c:max val="1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3561728"/>
        <c:crosses val="autoZero"/>
        <c:crossBetween val="between"/>
        <c:majorUnit val="0.1"/>
      </c:valAx>
    </c:plotArea>
    <c:legend>
      <c:legendPos val="b"/>
      <c:layout/>
    </c:legend>
    <c:plotVisOnly val="1"/>
    <c:dispBlanksAs val="gap"/>
  </c:chart>
  <c:txPr>
    <a:bodyPr/>
    <a:lstStyle/>
    <a:p>
      <a:pPr>
        <a:defRPr sz="1400" b="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Average age at Fiirst</a:t>
            </a:r>
            <a:r>
              <a:rPr lang="en-US" sz="1400" baseline="0"/>
              <a:t> Union Formation by Year of Birth</a:t>
            </a:r>
          </a:p>
          <a:p>
            <a:pPr>
              <a:defRPr sz="1400"/>
            </a:pPr>
            <a:r>
              <a:rPr lang="en-US" sz="1400" baseline="0"/>
              <a:t>(Cohort Trend)</a:t>
            </a:r>
            <a:endParaRPr lang="en-US" sz="1400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CohortFinishPrimary!$AK$31</c:f>
              <c:strCache>
                <c:ptCount val="1"/>
                <c:pt idx="0">
                  <c:v>No education</c:v>
                </c:pt>
              </c:strCache>
            </c:strRef>
          </c:tx>
          <c:marker>
            <c:symbol val="none"/>
          </c:marker>
          <c:cat>
            <c:strRef>
              <c:f>CohortFinishPrimary!$AL$30:$AO$30</c:f>
              <c:strCache>
                <c:ptCount val="4"/>
                <c:pt idx="0">
                  <c:v>1965-1974</c:v>
                </c:pt>
                <c:pt idx="1">
                  <c:v>1975-84</c:v>
                </c:pt>
                <c:pt idx="2">
                  <c:v>1985-94</c:v>
                </c:pt>
                <c:pt idx="3">
                  <c:v>1995+</c:v>
                </c:pt>
              </c:strCache>
            </c:strRef>
          </c:cat>
          <c:val>
            <c:numRef>
              <c:f>CohortFinishPrimary!$AL$31:$AO$31</c:f>
              <c:numCache>
                <c:formatCode>General</c:formatCode>
                <c:ptCount val="4"/>
                <c:pt idx="0">
                  <c:v>18.837326700336614</c:v>
                </c:pt>
                <c:pt idx="1">
                  <c:v>18.463144881978767</c:v>
                </c:pt>
                <c:pt idx="2">
                  <c:v>18.668723203145138</c:v>
                </c:pt>
                <c:pt idx="3">
                  <c:v>18.518209919507729</c:v>
                </c:pt>
              </c:numCache>
            </c:numRef>
          </c:val>
        </c:ser>
        <c:ser>
          <c:idx val="1"/>
          <c:order val="1"/>
          <c:tx>
            <c:strRef>
              <c:f>CohortFinishPrimary!$AK$32</c:f>
              <c:strCache>
                <c:ptCount val="1"/>
                <c:pt idx="0">
                  <c:v>Primary</c:v>
                </c:pt>
              </c:strCache>
            </c:strRef>
          </c:tx>
          <c:marker>
            <c:symbol val="none"/>
          </c:marker>
          <c:cat>
            <c:strRef>
              <c:f>CohortFinishPrimary!$AL$30:$AO$30</c:f>
              <c:strCache>
                <c:ptCount val="4"/>
                <c:pt idx="0">
                  <c:v>1965-1974</c:v>
                </c:pt>
                <c:pt idx="1">
                  <c:v>1975-84</c:v>
                </c:pt>
                <c:pt idx="2">
                  <c:v>1985-94</c:v>
                </c:pt>
                <c:pt idx="3">
                  <c:v>1995+</c:v>
                </c:pt>
              </c:strCache>
            </c:strRef>
          </c:cat>
          <c:val>
            <c:numRef>
              <c:f>CohortFinishPrimary!$AL$32:$AO$32</c:f>
              <c:numCache>
                <c:formatCode>General</c:formatCode>
                <c:ptCount val="4"/>
                <c:pt idx="0">
                  <c:v>19.312262755761822</c:v>
                </c:pt>
                <c:pt idx="1">
                  <c:v>19.601677627837535</c:v>
                </c:pt>
                <c:pt idx="2">
                  <c:v>19.806576941416935</c:v>
                </c:pt>
                <c:pt idx="3">
                  <c:v>20.518367280425171</c:v>
                </c:pt>
              </c:numCache>
            </c:numRef>
          </c:val>
        </c:ser>
        <c:ser>
          <c:idx val="2"/>
          <c:order val="2"/>
          <c:tx>
            <c:strRef>
              <c:f>CohortFinishPrimary!$AK$33</c:f>
              <c:strCache>
                <c:ptCount val="1"/>
                <c:pt idx="0">
                  <c:v>Secondary</c:v>
                </c:pt>
              </c:strCache>
            </c:strRef>
          </c:tx>
          <c:marker>
            <c:symbol val="none"/>
          </c:marker>
          <c:cat>
            <c:strRef>
              <c:f>CohortFinishPrimary!$AL$30:$AO$30</c:f>
              <c:strCache>
                <c:ptCount val="4"/>
                <c:pt idx="0">
                  <c:v>1965-1974</c:v>
                </c:pt>
                <c:pt idx="1">
                  <c:v>1975-84</c:v>
                </c:pt>
                <c:pt idx="2">
                  <c:v>1985-94</c:v>
                </c:pt>
                <c:pt idx="3">
                  <c:v>1995+</c:v>
                </c:pt>
              </c:strCache>
            </c:strRef>
          </c:cat>
          <c:val>
            <c:numRef>
              <c:f>CohortFinishPrimary!$AL$33:$AO$33</c:f>
              <c:numCache>
                <c:formatCode>General</c:formatCode>
                <c:ptCount val="4"/>
                <c:pt idx="0">
                  <c:v>21.781945667138839</c:v>
                </c:pt>
                <c:pt idx="1">
                  <c:v>22.855291140898327</c:v>
                </c:pt>
                <c:pt idx="2">
                  <c:v>23.194061510337875</c:v>
                </c:pt>
                <c:pt idx="3">
                  <c:v>23.628730511366005</c:v>
                </c:pt>
              </c:numCache>
            </c:numRef>
          </c:val>
        </c:ser>
        <c:marker val="1"/>
        <c:axId val="153520000"/>
        <c:axId val="153521536"/>
      </c:lineChart>
      <c:catAx>
        <c:axId val="153520000"/>
        <c:scaling>
          <c:orientation val="minMax"/>
        </c:scaling>
        <c:axPos val="b"/>
        <c:numFmt formatCode="General" sourceLinked="0"/>
        <c:majorTickMark val="none"/>
        <c:tickLblPos val="nextTo"/>
        <c:crossAx val="153521536"/>
        <c:crosses val="autoZero"/>
        <c:auto val="1"/>
        <c:lblAlgn val="ctr"/>
        <c:lblOffset val="100"/>
      </c:catAx>
      <c:valAx>
        <c:axId val="153521536"/>
        <c:scaling>
          <c:orientation val="minMax"/>
          <c:min val="15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3520000"/>
        <c:crosses val="autoZero"/>
        <c:crossBetween val="between"/>
      </c:valAx>
    </c:plotArea>
    <c:legend>
      <c:legendPos val="b"/>
      <c:layout/>
    </c:legend>
    <c:plotVisOnly val="1"/>
    <c:dispBlanksAs val="gap"/>
  </c:chart>
  <c:txPr>
    <a:bodyPr/>
    <a:lstStyle/>
    <a:p>
      <a:pPr>
        <a:defRPr sz="1400" b="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PARAMETERS!$D$6:$D$92</c:f>
              <c:numCache>
                <c:formatCode>0.00</c:formatCode>
                <c:ptCount val="87"/>
                <c:pt idx="0">
                  <c:v>18.837326700336614</c:v>
                </c:pt>
                <c:pt idx="1">
                  <c:v>18.837326700336614</c:v>
                </c:pt>
                <c:pt idx="2">
                  <c:v>18.837326700336614</c:v>
                </c:pt>
                <c:pt idx="3">
                  <c:v>18.837326700336614</c:v>
                </c:pt>
                <c:pt idx="4">
                  <c:v>18.837326700336614</c:v>
                </c:pt>
                <c:pt idx="5">
                  <c:v>18.837326700336614</c:v>
                </c:pt>
                <c:pt idx="6">
                  <c:v>18.837326700336614</c:v>
                </c:pt>
                <c:pt idx="7">
                  <c:v>18.837326700336614</c:v>
                </c:pt>
                <c:pt idx="8">
                  <c:v>18.837326700336614</c:v>
                </c:pt>
                <c:pt idx="9">
                  <c:v>18.837326700336614</c:v>
                </c:pt>
                <c:pt idx="10">
                  <c:v>18.837326700336614</c:v>
                </c:pt>
                <c:pt idx="11">
                  <c:v>18.463144881978767</c:v>
                </c:pt>
                <c:pt idx="12">
                  <c:v>18.463144881978767</c:v>
                </c:pt>
                <c:pt idx="13">
                  <c:v>18.463144881978767</c:v>
                </c:pt>
                <c:pt idx="14">
                  <c:v>18.463144881978767</c:v>
                </c:pt>
                <c:pt idx="15">
                  <c:v>18.463144881978767</c:v>
                </c:pt>
                <c:pt idx="16">
                  <c:v>18.463144881978767</c:v>
                </c:pt>
                <c:pt idx="17">
                  <c:v>18.463144881978767</c:v>
                </c:pt>
                <c:pt idx="18">
                  <c:v>18.463144881978767</c:v>
                </c:pt>
                <c:pt idx="19">
                  <c:v>18.463144881978767</c:v>
                </c:pt>
                <c:pt idx="20">
                  <c:v>18.463144881978767</c:v>
                </c:pt>
                <c:pt idx="21">
                  <c:v>18.668723203145138</c:v>
                </c:pt>
                <c:pt idx="22">
                  <c:v>18.668723203145138</c:v>
                </c:pt>
                <c:pt idx="23">
                  <c:v>18.668723203145138</c:v>
                </c:pt>
                <c:pt idx="24">
                  <c:v>18.668723203145138</c:v>
                </c:pt>
                <c:pt idx="25">
                  <c:v>18.668723203145138</c:v>
                </c:pt>
                <c:pt idx="26">
                  <c:v>18.668723203145138</c:v>
                </c:pt>
                <c:pt idx="27">
                  <c:v>18.668723203145138</c:v>
                </c:pt>
                <c:pt idx="28">
                  <c:v>18.668723203145138</c:v>
                </c:pt>
                <c:pt idx="29">
                  <c:v>18.668723203145138</c:v>
                </c:pt>
                <c:pt idx="30">
                  <c:v>18.668723203145138</c:v>
                </c:pt>
                <c:pt idx="31">
                  <c:v>18.518209919507729</c:v>
                </c:pt>
                <c:pt idx="32">
                  <c:v>18.518209919507729</c:v>
                </c:pt>
                <c:pt idx="33">
                  <c:v>18.518209919507729</c:v>
                </c:pt>
                <c:pt idx="34">
                  <c:v>18.518209919507729</c:v>
                </c:pt>
                <c:pt idx="35">
                  <c:v>18.518209919507729</c:v>
                </c:pt>
                <c:pt idx="36">
                  <c:v>18.518209919507729</c:v>
                </c:pt>
                <c:pt idx="37">
                  <c:v>18.518209919507729</c:v>
                </c:pt>
                <c:pt idx="38">
                  <c:v>18.518209919507729</c:v>
                </c:pt>
                <c:pt idx="39">
                  <c:v>18.518209919507729</c:v>
                </c:pt>
                <c:pt idx="40">
                  <c:v>18.518209919507729</c:v>
                </c:pt>
                <c:pt idx="41">
                  <c:v>18.528683616909735</c:v>
                </c:pt>
                <c:pt idx="42">
                  <c:v>18.539157314311741</c:v>
                </c:pt>
                <c:pt idx="43">
                  <c:v>18.549631011713746</c:v>
                </c:pt>
                <c:pt idx="44">
                  <c:v>18.560104709115752</c:v>
                </c:pt>
                <c:pt idx="45">
                  <c:v>18.570578406517757</c:v>
                </c:pt>
                <c:pt idx="46">
                  <c:v>18.581052103919763</c:v>
                </c:pt>
                <c:pt idx="47">
                  <c:v>18.591525801321769</c:v>
                </c:pt>
                <c:pt idx="48">
                  <c:v>18.601999498723774</c:v>
                </c:pt>
                <c:pt idx="49">
                  <c:v>18.61247319612578</c:v>
                </c:pt>
                <c:pt idx="50">
                  <c:v>18.622946893527786</c:v>
                </c:pt>
                <c:pt idx="51">
                  <c:v>18.633420590929791</c:v>
                </c:pt>
                <c:pt idx="52">
                  <c:v>18.643894288331797</c:v>
                </c:pt>
                <c:pt idx="53">
                  <c:v>18.654367985733803</c:v>
                </c:pt>
                <c:pt idx="54">
                  <c:v>18.664841683135808</c:v>
                </c:pt>
                <c:pt idx="55">
                  <c:v>18.675315380537814</c:v>
                </c:pt>
                <c:pt idx="56">
                  <c:v>18.68578907793982</c:v>
                </c:pt>
                <c:pt idx="57">
                  <c:v>18.696262775341825</c:v>
                </c:pt>
                <c:pt idx="58">
                  <c:v>18.706736472743831</c:v>
                </c:pt>
                <c:pt idx="59">
                  <c:v>18.717210170145837</c:v>
                </c:pt>
                <c:pt idx="60">
                  <c:v>18.727683867547842</c:v>
                </c:pt>
                <c:pt idx="61">
                  <c:v>18.738157564949848</c:v>
                </c:pt>
                <c:pt idx="62">
                  <c:v>18.748631262351854</c:v>
                </c:pt>
                <c:pt idx="63">
                  <c:v>18.759104959753859</c:v>
                </c:pt>
                <c:pt idx="64">
                  <c:v>18.769578657155865</c:v>
                </c:pt>
                <c:pt idx="65">
                  <c:v>18.780052354557871</c:v>
                </c:pt>
                <c:pt idx="66">
                  <c:v>18.790526051959876</c:v>
                </c:pt>
                <c:pt idx="67">
                  <c:v>18.800999749361882</c:v>
                </c:pt>
                <c:pt idx="68">
                  <c:v>18.811473446763888</c:v>
                </c:pt>
                <c:pt idx="69">
                  <c:v>18.821947144165893</c:v>
                </c:pt>
                <c:pt idx="70">
                  <c:v>18.832420841567899</c:v>
                </c:pt>
                <c:pt idx="71">
                  <c:v>18.842894538969905</c:v>
                </c:pt>
                <c:pt idx="72">
                  <c:v>18.85336823637191</c:v>
                </c:pt>
                <c:pt idx="73">
                  <c:v>18.863841933773916</c:v>
                </c:pt>
                <c:pt idx="74">
                  <c:v>18.874315631175921</c:v>
                </c:pt>
                <c:pt idx="75">
                  <c:v>18.884789328577927</c:v>
                </c:pt>
                <c:pt idx="76">
                  <c:v>18.895263025979933</c:v>
                </c:pt>
                <c:pt idx="77">
                  <c:v>18.905736723381938</c:v>
                </c:pt>
                <c:pt idx="78">
                  <c:v>18.916210420783944</c:v>
                </c:pt>
                <c:pt idx="79">
                  <c:v>18.92668411818595</c:v>
                </c:pt>
                <c:pt idx="80">
                  <c:v>18.937157815587955</c:v>
                </c:pt>
                <c:pt idx="81">
                  <c:v>18.947631512989961</c:v>
                </c:pt>
                <c:pt idx="82">
                  <c:v>18.958105210391967</c:v>
                </c:pt>
                <c:pt idx="83">
                  <c:v>18.968578907793972</c:v>
                </c:pt>
                <c:pt idx="84">
                  <c:v>18.979052605195978</c:v>
                </c:pt>
                <c:pt idx="85">
                  <c:v>18.989526302597984</c:v>
                </c:pt>
                <c:pt idx="86">
                  <c:v>18.999999999999989</c:v>
                </c:pt>
              </c:numCache>
            </c:numRef>
          </c:val>
        </c:ser>
        <c:marker val="1"/>
        <c:axId val="153988096"/>
        <c:axId val="153998080"/>
      </c:lineChart>
      <c:catAx>
        <c:axId val="153988096"/>
        <c:scaling>
          <c:orientation val="minMax"/>
        </c:scaling>
        <c:axPos val="b"/>
        <c:tickLblPos val="nextTo"/>
        <c:crossAx val="153998080"/>
        <c:crosses val="autoZero"/>
        <c:auto val="1"/>
        <c:lblAlgn val="ctr"/>
        <c:lblOffset val="100"/>
      </c:catAx>
      <c:valAx>
        <c:axId val="153998080"/>
        <c:scaling>
          <c:orientation val="minMax"/>
        </c:scaling>
        <c:axPos val="l"/>
        <c:majorGridlines/>
        <c:numFmt formatCode="0.00" sourceLinked="1"/>
        <c:tickLblPos val="nextTo"/>
        <c:crossAx val="1539880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First Union Formation Rates by Age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'PeriodHazard&amp;Trends'!$T$6</c:f>
              <c:strCache>
                <c:ptCount val="1"/>
                <c:pt idx="0">
                  <c:v>Never enter Primary</c:v>
                </c:pt>
              </c:strCache>
            </c:strRef>
          </c:tx>
          <c:marker>
            <c:symbol val="none"/>
          </c:marker>
          <c:cat>
            <c:strRef>
              <c:f>'PeriodHazard&amp;Trends'!$S$7:$S$14</c:f>
              <c:strCache>
                <c:ptCount val="8"/>
                <c:pt idx="0">
                  <c:v>10-15</c:v>
                </c:pt>
                <c:pt idx="1">
                  <c:v>15-20</c:v>
                </c:pt>
                <c:pt idx="2">
                  <c:v>20-25</c:v>
                </c:pt>
                <c:pt idx="3">
                  <c:v>25-30</c:v>
                </c:pt>
                <c:pt idx="4">
                  <c:v>30-35</c:v>
                </c:pt>
                <c:pt idx="5">
                  <c:v>35-40</c:v>
                </c:pt>
                <c:pt idx="6">
                  <c:v>40-45</c:v>
                </c:pt>
                <c:pt idx="7">
                  <c:v>45-50</c:v>
                </c:pt>
              </c:strCache>
            </c:strRef>
          </c:cat>
          <c:val>
            <c:numRef>
              <c:f>'PeriodHazard&amp;Trends'!$T$7:$T$14</c:f>
              <c:numCache>
                <c:formatCode>General</c:formatCode>
                <c:ptCount val="8"/>
                <c:pt idx="0">
                  <c:v>3.7502500000000001E-2</c:v>
                </c:pt>
                <c:pt idx="1">
                  <c:v>0.1259931</c:v>
                </c:pt>
                <c:pt idx="2">
                  <c:v>9.1765700000000006E-2</c:v>
                </c:pt>
                <c:pt idx="3">
                  <c:v>7.3281899999999997E-2</c:v>
                </c:pt>
                <c:pt idx="4">
                  <c:v>4.8561699999999999E-2</c:v>
                </c:pt>
                <c:pt idx="5">
                  <c:v>2.1413600000000001E-2</c:v>
                </c:pt>
                <c:pt idx="6">
                  <c:v>1.2004600000000001E-2</c:v>
                </c:pt>
                <c:pt idx="7">
                  <c:v>4.9024999999999997E-3</c:v>
                </c:pt>
              </c:numCache>
            </c:numRef>
          </c:val>
        </c:ser>
        <c:ser>
          <c:idx val="1"/>
          <c:order val="1"/>
          <c:tx>
            <c:strRef>
              <c:f>'PeriodHazard&amp;Trends'!$U$6</c:f>
              <c:strCache>
                <c:ptCount val="1"/>
                <c:pt idx="0">
                  <c:v>Enter Primary</c:v>
                </c:pt>
              </c:strCache>
            </c:strRef>
          </c:tx>
          <c:marker>
            <c:symbol val="none"/>
          </c:marker>
          <c:cat>
            <c:strRef>
              <c:f>'PeriodHazard&amp;Trends'!$S$7:$S$14</c:f>
              <c:strCache>
                <c:ptCount val="8"/>
                <c:pt idx="0">
                  <c:v>10-15</c:v>
                </c:pt>
                <c:pt idx="1">
                  <c:v>15-20</c:v>
                </c:pt>
                <c:pt idx="2">
                  <c:v>20-25</c:v>
                </c:pt>
                <c:pt idx="3">
                  <c:v>25-30</c:v>
                </c:pt>
                <c:pt idx="4">
                  <c:v>30-35</c:v>
                </c:pt>
                <c:pt idx="5">
                  <c:v>35-40</c:v>
                </c:pt>
                <c:pt idx="6">
                  <c:v>40-45</c:v>
                </c:pt>
                <c:pt idx="7">
                  <c:v>45-50</c:v>
                </c:pt>
              </c:strCache>
            </c:strRef>
          </c:cat>
          <c:val>
            <c:numRef>
              <c:f>'PeriodHazard&amp;Trends'!$U$7:$U$14</c:f>
              <c:numCache>
                <c:formatCode>General</c:formatCode>
                <c:ptCount val="8"/>
                <c:pt idx="0">
                  <c:v>2.5513000000000001E-2</c:v>
                </c:pt>
                <c:pt idx="1">
                  <c:v>9.5527600000000004E-2</c:v>
                </c:pt>
                <c:pt idx="2">
                  <c:v>0.1079044</c:v>
                </c:pt>
                <c:pt idx="3">
                  <c:v>9.3832499999999999E-2</c:v>
                </c:pt>
                <c:pt idx="4">
                  <c:v>5.5607900000000002E-2</c:v>
                </c:pt>
                <c:pt idx="5">
                  <c:v>3.2324100000000001E-2</c:v>
                </c:pt>
                <c:pt idx="6">
                  <c:v>7.3492000000000002E-3</c:v>
                </c:pt>
                <c:pt idx="7">
                  <c:v>2.1622E-3</c:v>
                </c:pt>
              </c:numCache>
            </c:numRef>
          </c:val>
        </c:ser>
        <c:ser>
          <c:idx val="2"/>
          <c:order val="2"/>
          <c:tx>
            <c:strRef>
              <c:f>'PeriodHazard&amp;Trends'!$V$6</c:f>
              <c:strCache>
                <c:ptCount val="1"/>
                <c:pt idx="0">
                  <c:v>Finish Primary</c:v>
                </c:pt>
              </c:strCache>
            </c:strRef>
          </c:tx>
          <c:marker>
            <c:symbol val="none"/>
          </c:marker>
          <c:cat>
            <c:strRef>
              <c:f>'PeriodHazard&amp;Trends'!$S$7:$S$14</c:f>
              <c:strCache>
                <c:ptCount val="8"/>
                <c:pt idx="0">
                  <c:v>10-15</c:v>
                </c:pt>
                <c:pt idx="1">
                  <c:v>15-20</c:v>
                </c:pt>
                <c:pt idx="2">
                  <c:v>20-25</c:v>
                </c:pt>
                <c:pt idx="3">
                  <c:v>25-30</c:v>
                </c:pt>
                <c:pt idx="4">
                  <c:v>30-35</c:v>
                </c:pt>
                <c:pt idx="5">
                  <c:v>35-40</c:v>
                </c:pt>
                <c:pt idx="6">
                  <c:v>40-45</c:v>
                </c:pt>
                <c:pt idx="7">
                  <c:v>45-50</c:v>
                </c:pt>
              </c:strCache>
            </c:strRef>
          </c:cat>
          <c:val>
            <c:numRef>
              <c:f>'PeriodHazard&amp;Trends'!$V$7:$V$14</c:f>
              <c:numCache>
                <c:formatCode>General</c:formatCode>
                <c:ptCount val="8"/>
                <c:pt idx="0">
                  <c:v>8.8204000000000008E-3</c:v>
                </c:pt>
                <c:pt idx="1">
                  <c:v>4.86206E-2</c:v>
                </c:pt>
                <c:pt idx="2">
                  <c:v>8.6018800000000006E-2</c:v>
                </c:pt>
                <c:pt idx="3">
                  <c:v>0.1109338</c:v>
                </c:pt>
                <c:pt idx="4">
                  <c:v>9.5147099999999998E-2</c:v>
                </c:pt>
                <c:pt idx="5">
                  <c:v>4.8250399999999999E-2</c:v>
                </c:pt>
                <c:pt idx="6">
                  <c:v>2.3406699999999999E-2</c:v>
                </c:pt>
                <c:pt idx="7">
                  <c:v>1.22334E-2</c:v>
                </c:pt>
              </c:numCache>
            </c:numRef>
          </c:val>
        </c:ser>
        <c:marker val="1"/>
        <c:axId val="151779200"/>
        <c:axId val="151780736"/>
      </c:lineChart>
      <c:catAx>
        <c:axId val="151779200"/>
        <c:scaling>
          <c:orientation val="minMax"/>
        </c:scaling>
        <c:axPos val="b"/>
        <c:numFmt formatCode="General" sourceLinked="0"/>
        <c:majorTickMark val="none"/>
        <c:tickLblPos val="nextTo"/>
        <c:crossAx val="151780736"/>
        <c:crosses val="autoZero"/>
        <c:auto val="1"/>
        <c:lblAlgn val="ctr"/>
        <c:lblOffset val="100"/>
      </c:catAx>
      <c:valAx>
        <c:axId val="151780736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1779200"/>
        <c:crosses val="autoZero"/>
        <c:crossBetween val="between"/>
      </c:valAx>
    </c:plotArea>
    <c:legend>
      <c:legendPos val="b"/>
    </c:legend>
    <c:plotVisOnly val="1"/>
    <c:dispBlanksAs val="gap"/>
  </c:chart>
  <c:txPr>
    <a:bodyPr/>
    <a:lstStyle/>
    <a:p>
      <a:pPr>
        <a:defRPr sz="1400" b="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PARAMETERS!$D$93:$D$179</c:f>
              <c:numCache>
                <c:formatCode>0.00</c:formatCode>
                <c:ptCount val="87"/>
                <c:pt idx="0">
                  <c:v>19.312262755761822</c:v>
                </c:pt>
                <c:pt idx="1">
                  <c:v>19.312262755761822</c:v>
                </c:pt>
                <c:pt idx="2">
                  <c:v>19.312262755761822</c:v>
                </c:pt>
                <c:pt idx="3">
                  <c:v>19.312262755761822</c:v>
                </c:pt>
                <c:pt idx="4">
                  <c:v>19.312262755761822</c:v>
                </c:pt>
                <c:pt idx="5">
                  <c:v>19.312262755761822</c:v>
                </c:pt>
                <c:pt idx="6">
                  <c:v>19.312262755761822</c:v>
                </c:pt>
                <c:pt idx="7">
                  <c:v>19.312262755761822</c:v>
                </c:pt>
                <c:pt idx="8">
                  <c:v>19.312262755761822</c:v>
                </c:pt>
                <c:pt idx="9">
                  <c:v>19.312262755761822</c:v>
                </c:pt>
                <c:pt idx="10">
                  <c:v>19.312262755761822</c:v>
                </c:pt>
                <c:pt idx="11">
                  <c:v>19.601677627837535</c:v>
                </c:pt>
                <c:pt idx="12">
                  <c:v>19.601677627837535</c:v>
                </c:pt>
                <c:pt idx="13">
                  <c:v>19.601677627837535</c:v>
                </c:pt>
                <c:pt idx="14">
                  <c:v>19.601677627837535</c:v>
                </c:pt>
                <c:pt idx="15">
                  <c:v>19.601677627837535</c:v>
                </c:pt>
                <c:pt idx="16">
                  <c:v>19.601677627837535</c:v>
                </c:pt>
                <c:pt idx="17">
                  <c:v>19.601677627837535</c:v>
                </c:pt>
                <c:pt idx="18">
                  <c:v>19.601677627837535</c:v>
                </c:pt>
                <c:pt idx="19">
                  <c:v>19.601677627837535</c:v>
                </c:pt>
                <c:pt idx="20">
                  <c:v>19.601677627837535</c:v>
                </c:pt>
                <c:pt idx="21">
                  <c:v>19.806576941416935</c:v>
                </c:pt>
                <c:pt idx="22">
                  <c:v>19.806576941416935</c:v>
                </c:pt>
                <c:pt idx="23">
                  <c:v>19.806576941416935</c:v>
                </c:pt>
                <c:pt idx="24">
                  <c:v>19.806576941416935</c:v>
                </c:pt>
                <c:pt idx="25">
                  <c:v>19.806576941416935</c:v>
                </c:pt>
                <c:pt idx="26">
                  <c:v>19.806576941416935</c:v>
                </c:pt>
                <c:pt idx="27">
                  <c:v>19.806576941416935</c:v>
                </c:pt>
                <c:pt idx="28">
                  <c:v>19.806576941416935</c:v>
                </c:pt>
                <c:pt idx="29">
                  <c:v>19.806576941416935</c:v>
                </c:pt>
                <c:pt idx="30">
                  <c:v>19.806576941416935</c:v>
                </c:pt>
                <c:pt idx="31">
                  <c:v>20.518367280425171</c:v>
                </c:pt>
                <c:pt idx="32">
                  <c:v>20.518367280425171</c:v>
                </c:pt>
                <c:pt idx="33">
                  <c:v>20.518367280425171</c:v>
                </c:pt>
                <c:pt idx="34">
                  <c:v>20.518367280425171</c:v>
                </c:pt>
                <c:pt idx="35">
                  <c:v>20.518367280425171</c:v>
                </c:pt>
                <c:pt idx="36">
                  <c:v>20.518367280425171</c:v>
                </c:pt>
                <c:pt idx="37">
                  <c:v>20.518367280425171</c:v>
                </c:pt>
                <c:pt idx="38">
                  <c:v>20.518367280425171</c:v>
                </c:pt>
                <c:pt idx="39">
                  <c:v>20.518367280425171</c:v>
                </c:pt>
                <c:pt idx="40">
                  <c:v>20.518367280425171</c:v>
                </c:pt>
                <c:pt idx="41">
                  <c:v>20.528837556937667</c:v>
                </c:pt>
                <c:pt idx="42">
                  <c:v>20.539307833450163</c:v>
                </c:pt>
                <c:pt idx="43">
                  <c:v>20.549778109962659</c:v>
                </c:pt>
                <c:pt idx="44">
                  <c:v>20.560248386475156</c:v>
                </c:pt>
                <c:pt idx="45">
                  <c:v>20.570718662987652</c:v>
                </c:pt>
                <c:pt idx="46">
                  <c:v>20.581188939500148</c:v>
                </c:pt>
                <c:pt idx="47">
                  <c:v>20.591659216012644</c:v>
                </c:pt>
                <c:pt idx="48">
                  <c:v>20.60212949252514</c:v>
                </c:pt>
                <c:pt idx="49">
                  <c:v>20.612599769037637</c:v>
                </c:pt>
                <c:pt idx="50">
                  <c:v>20.623070045550133</c:v>
                </c:pt>
                <c:pt idx="51">
                  <c:v>20.633540322062629</c:v>
                </c:pt>
                <c:pt idx="52">
                  <c:v>20.644010598575125</c:v>
                </c:pt>
                <c:pt idx="53">
                  <c:v>20.654480875087621</c:v>
                </c:pt>
                <c:pt idx="54">
                  <c:v>20.664951151600118</c:v>
                </c:pt>
                <c:pt idx="55">
                  <c:v>20.675421428112614</c:v>
                </c:pt>
                <c:pt idx="56">
                  <c:v>20.68589170462511</c:v>
                </c:pt>
                <c:pt idx="57">
                  <c:v>20.696361981137606</c:v>
                </c:pt>
                <c:pt idx="58">
                  <c:v>20.706832257650102</c:v>
                </c:pt>
                <c:pt idx="59">
                  <c:v>20.717302534162599</c:v>
                </c:pt>
                <c:pt idx="60">
                  <c:v>20.727772810675095</c:v>
                </c:pt>
                <c:pt idx="61">
                  <c:v>20.738243087187591</c:v>
                </c:pt>
                <c:pt idx="62">
                  <c:v>20.748713363700087</c:v>
                </c:pt>
                <c:pt idx="63">
                  <c:v>20.759183640212584</c:v>
                </c:pt>
                <c:pt idx="64">
                  <c:v>20.76965391672508</c:v>
                </c:pt>
                <c:pt idx="65">
                  <c:v>20.780124193237576</c:v>
                </c:pt>
                <c:pt idx="66">
                  <c:v>20.790594469750072</c:v>
                </c:pt>
                <c:pt idx="67">
                  <c:v>20.801064746262568</c:v>
                </c:pt>
                <c:pt idx="68">
                  <c:v>20.811535022775065</c:v>
                </c:pt>
                <c:pt idx="69">
                  <c:v>20.822005299287561</c:v>
                </c:pt>
                <c:pt idx="70">
                  <c:v>20.832475575800057</c:v>
                </c:pt>
                <c:pt idx="71">
                  <c:v>20.842945852312553</c:v>
                </c:pt>
                <c:pt idx="72">
                  <c:v>20.853416128825049</c:v>
                </c:pt>
                <c:pt idx="73">
                  <c:v>20.863886405337546</c:v>
                </c:pt>
                <c:pt idx="74">
                  <c:v>20.874356681850042</c:v>
                </c:pt>
                <c:pt idx="75">
                  <c:v>20.884826958362538</c:v>
                </c:pt>
                <c:pt idx="76">
                  <c:v>20.895297234875034</c:v>
                </c:pt>
                <c:pt idx="77">
                  <c:v>20.905767511387531</c:v>
                </c:pt>
                <c:pt idx="78">
                  <c:v>20.916237787900027</c:v>
                </c:pt>
                <c:pt idx="79">
                  <c:v>20.926708064412523</c:v>
                </c:pt>
                <c:pt idx="80">
                  <c:v>20.937178340925019</c:v>
                </c:pt>
                <c:pt idx="81">
                  <c:v>20.947648617437515</c:v>
                </c:pt>
                <c:pt idx="82">
                  <c:v>20.958118893950012</c:v>
                </c:pt>
                <c:pt idx="83">
                  <c:v>20.968589170462508</c:v>
                </c:pt>
                <c:pt idx="84">
                  <c:v>20.979059446975004</c:v>
                </c:pt>
                <c:pt idx="85">
                  <c:v>20.9895297234875</c:v>
                </c:pt>
                <c:pt idx="86">
                  <c:v>20.999999999999996</c:v>
                </c:pt>
              </c:numCache>
            </c:numRef>
          </c:val>
        </c:ser>
        <c:marker val="1"/>
        <c:axId val="153813376"/>
        <c:axId val="153814912"/>
      </c:lineChart>
      <c:catAx>
        <c:axId val="153813376"/>
        <c:scaling>
          <c:orientation val="minMax"/>
        </c:scaling>
        <c:axPos val="b"/>
        <c:tickLblPos val="nextTo"/>
        <c:crossAx val="153814912"/>
        <c:crosses val="autoZero"/>
        <c:auto val="1"/>
        <c:lblAlgn val="ctr"/>
        <c:lblOffset val="100"/>
      </c:catAx>
      <c:valAx>
        <c:axId val="153814912"/>
        <c:scaling>
          <c:orientation val="minMax"/>
        </c:scaling>
        <c:axPos val="l"/>
        <c:majorGridlines/>
        <c:numFmt formatCode="0.00" sourceLinked="1"/>
        <c:tickLblPos val="nextTo"/>
        <c:crossAx val="1538133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PARAMETERS!$D$180:$D$266</c:f>
              <c:numCache>
                <c:formatCode>0.00</c:formatCode>
                <c:ptCount val="87"/>
                <c:pt idx="0">
                  <c:v>21.781945667138839</c:v>
                </c:pt>
                <c:pt idx="1">
                  <c:v>21.781945667138839</c:v>
                </c:pt>
                <c:pt idx="2">
                  <c:v>21.781945667138839</c:v>
                </c:pt>
                <c:pt idx="3">
                  <c:v>21.781945667138839</c:v>
                </c:pt>
                <c:pt idx="4">
                  <c:v>21.781945667138839</c:v>
                </c:pt>
                <c:pt idx="5">
                  <c:v>21.781945667138839</c:v>
                </c:pt>
                <c:pt idx="6">
                  <c:v>21.781945667138839</c:v>
                </c:pt>
                <c:pt idx="7">
                  <c:v>21.781945667138839</c:v>
                </c:pt>
                <c:pt idx="8">
                  <c:v>21.781945667138839</c:v>
                </c:pt>
                <c:pt idx="9">
                  <c:v>21.781945667138839</c:v>
                </c:pt>
                <c:pt idx="10">
                  <c:v>21.781945667138839</c:v>
                </c:pt>
                <c:pt idx="11">
                  <c:v>22.855291140898327</c:v>
                </c:pt>
                <c:pt idx="12">
                  <c:v>22.855291140898327</c:v>
                </c:pt>
                <c:pt idx="13">
                  <c:v>22.855291140898327</c:v>
                </c:pt>
                <c:pt idx="14">
                  <c:v>22.855291140898327</c:v>
                </c:pt>
                <c:pt idx="15">
                  <c:v>22.855291140898327</c:v>
                </c:pt>
                <c:pt idx="16">
                  <c:v>22.855291140898327</c:v>
                </c:pt>
                <c:pt idx="17">
                  <c:v>22.855291140898327</c:v>
                </c:pt>
                <c:pt idx="18">
                  <c:v>22.855291140898327</c:v>
                </c:pt>
                <c:pt idx="19">
                  <c:v>22.855291140898327</c:v>
                </c:pt>
                <c:pt idx="20">
                  <c:v>22.855291140898327</c:v>
                </c:pt>
                <c:pt idx="21">
                  <c:v>23.194061510337875</c:v>
                </c:pt>
                <c:pt idx="22">
                  <c:v>23.194061510337875</c:v>
                </c:pt>
                <c:pt idx="23">
                  <c:v>23.194061510337875</c:v>
                </c:pt>
                <c:pt idx="24">
                  <c:v>23.194061510337875</c:v>
                </c:pt>
                <c:pt idx="25">
                  <c:v>23.194061510337875</c:v>
                </c:pt>
                <c:pt idx="26">
                  <c:v>23.194061510337875</c:v>
                </c:pt>
                <c:pt idx="27">
                  <c:v>23.194061510337875</c:v>
                </c:pt>
                <c:pt idx="28">
                  <c:v>23.194061510337875</c:v>
                </c:pt>
                <c:pt idx="29">
                  <c:v>23.194061510337875</c:v>
                </c:pt>
                <c:pt idx="30">
                  <c:v>23.194061510337875</c:v>
                </c:pt>
                <c:pt idx="31">
                  <c:v>23.628730511366005</c:v>
                </c:pt>
                <c:pt idx="32">
                  <c:v>23.628730511366005</c:v>
                </c:pt>
                <c:pt idx="33">
                  <c:v>23.628730511366005</c:v>
                </c:pt>
                <c:pt idx="34">
                  <c:v>23.628730511366005</c:v>
                </c:pt>
                <c:pt idx="35">
                  <c:v>23.628730511366005</c:v>
                </c:pt>
                <c:pt idx="36">
                  <c:v>23.628730511366005</c:v>
                </c:pt>
                <c:pt idx="37">
                  <c:v>23.628730511366005</c:v>
                </c:pt>
                <c:pt idx="38">
                  <c:v>23.628730511366005</c:v>
                </c:pt>
                <c:pt idx="39">
                  <c:v>23.628730511366005</c:v>
                </c:pt>
                <c:pt idx="40">
                  <c:v>23.628730511366005</c:v>
                </c:pt>
                <c:pt idx="41">
                  <c:v>23.647671152423264</c:v>
                </c:pt>
                <c:pt idx="42">
                  <c:v>23.666611793480524</c:v>
                </c:pt>
                <c:pt idx="43">
                  <c:v>23.685552434537783</c:v>
                </c:pt>
                <c:pt idx="44">
                  <c:v>23.704493075595042</c:v>
                </c:pt>
                <c:pt idx="45">
                  <c:v>23.723433716652302</c:v>
                </c:pt>
                <c:pt idx="46">
                  <c:v>23.742374357709561</c:v>
                </c:pt>
                <c:pt idx="47">
                  <c:v>23.761314998766821</c:v>
                </c:pt>
                <c:pt idx="48">
                  <c:v>23.78025563982408</c:v>
                </c:pt>
                <c:pt idx="49">
                  <c:v>23.79919628088134</c:v>
                </c:pt>
                <c:pt idx="50">
                  <c:v>23.818136921938599</c:v>
                </c:pt>
                <c:pt idx="51">
                  <c:v>23.837077562995859</c:v>
                </c:pt>
                <c:pt idx="52">
                  <c:v>23.856018204053118</c:v>
                </c:pt>
                <c:pt idx="53">
                  <c:v>23.874958845110378</c:v>
                </c:pt>
                <c:pt idx="54">
                  <c:v>23.893899486167637</c:v>
                </c:pt>
                <c:pt idx="55">
                  <c:v>23.912840127224896</c:v>
                </c:pt>
                <c:pt idx="56">
                  <c:v>23.931780768282156</c:v>
                </c:pt>
                <c:pt idx="57">
                  <c:v>23.950721409339415</c:v>
                </c:pt>
                <c:pt idx="58">
                  <c:v>23.969662050396675</c:v>
                </c:pt>
                <c:pt idx="59">
                  <c:v>23.988602691453934</c:v>
                </c:pt>
                <c:pt idx="60">
                  <c:v>24.007543332511194</c:v>
                </c:pt>
                <c:pt idx="61">
                  <c:v>24.026483973568453</c:v>
                </c:pt>
                <c:pt idx="62">
                  <c:v>24.045424614625713</c:v>
                </c:pt>
                <c:pt idx="63">
                  <c:v>24.064365255682972</c:v>
                </c:pt>
                <c:pt idx="64">
                  <c:v>24.083305896740232</c:v>
                </c:pt>
                <c:pt idx="65">
                  <c:v>24.102246537797491</c:v>
                </c:pt>
                <c:pt idx="66">
                  <c:v>24.12118717885475</c:v>
                </c:pt>
                <c:pt idx="67">
                  <c:v>24.14012781991201</c:v>
                </c:pt>
                <c:pt idx="68">
                  <c:v>24.159068460969269</c:v>
                </c:pt>
                <c:pt idx="69">
                  <c:v>24.178009102026529</c:v>
                </c:pt>
                <c:pt idx="70">
                  <c:v>24.196949743083788</c:v>
                </c:pt>
                <c:pt idx="71">
                  <c:v>24.215890384141048</c:v>
                </c:pt>
                <c:pt idx="72">
                  <c:v>24.234831025198307</c:v>
                </c:pt>
                <c:pt idx="73">
                  <c:v>24.253771666255567</c:v>
                </c:pt>
                <c:pt idx="74">
                  <c:v>24.272712307312826</c:v>
                </c:pt>
                <c:pt idx="75">
                  <c:v>24.291652948370086</c:v>
                </c:pt>
                <c:pt idx="76">
                  <c:v>24.310593589427345</c:v>
                </c:pt>
                <c:pt idx="77">
                  <c:v>24.329534230484605</c:v>
                </c:pt>
                <c:pt idx="78">
                  <c:v>24.348474871541864</c:v>
                </c:pt>
                <c:pt idx="79">
                  <c:v>24.367415512599123</c:v>
                </c:pt>
                <c:pt idx="80">
                  <c:v>24.386356153656383</c:v>
                </c:pt>
                <c:pt idx="81">
                  <c:v>24.405296794713642</c:v>
                </c:pt>
                <c:pt idx="82">
                  <c:v>24.424237435770902</c:v>
                </c:pt>
                <c:pt idx="83">
                  <c:v>24.443178076828161</c:v>
                </c:pt>
                <c:pt idx="84">
                  <c:v>24.462118717885421</c:v>
                </c:pt>
                <c:pt idx="85">
                  <c:v>24.48105935894268</c:v>
                </c:pt>
                <c:pt idx="86">
                  <c:v>24.49999999999994</c:v>
                </c:pt>
              </c:numCache>
            </c:numRef>
          </c:val>
        </c:ser>
        <c:marker val="1"/>
        <c:axId val="153847296"/>
        <c:axId val="153848832"/>
      </c:lineChart>
      <c:catAx>
        <c:axId val="153847296"/>
        <c:scaling>
          <c:orientation val="minMax"/>
        </c:scaling>
        <c:axPos val="b"/>
        <c:tickLblPos val="nextTo"/>
        <c:crossAx val="153848832"/>
        <c:crosses val="autoZero"/>
        <c:auto val="1"/>
        <c:lblAlgn val="ctr"/>
        <c:lblOffset val="100"/>
      </c:catAx>
      <c:valAx>
        <c:axId val="153848832"/>
        <c:scaling>
          <c:orientation val="minMax"/>
        </c:scaling>
        <c:axPos val="l"/>
        <c:majorGridlines/>
        <c:numFmt formatCode="0.00" sourceLinked="1"/>
        <c:tickLblPos val="nextTo"/>
        <c:crossAx val="1538472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First Union Formation Rates by Age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'PeriodHazard&amp;Trends'!$T$6</c:f>
              <c:strCache>
                <c:ptCount val="1"/>
                <c:pt idx="0">
                  <c:v>Never enter Primary</c:v>
                </c:pt>
              </c:strCache>
            </c:strRef>
          </c:tx>
          <c:marker>
            <c:symbol val="none"/>
          </c:marker>
          <c:cat>
            <c:strRef>
              <c:f>'PeriodHazard&amp;Trends'!$S$7:$S$14</c:f>
              <c:strCache>
                <c:ptCount val="8"/>
                <c:pt idx="0">
                  <c:v>10-15</c:v>
                </c:pt>
                <c:pt idx="1">
                  <c:v>15-20</c:v>
                </c:pt>
                <c:pt idx="2">
                  <c:v>20-25</c:v>
                </c:pt>
                <c:pt idx="3">
                  <c:v>25-30</c:v>
                </c:pt>
                <c:pt idx="4">
                  <c:v>30-35</c:v>
                </c:pt>
                <c:pt idx="5">
                  <c:v>35-40</c:v>
                </c:pt>
                <c:pt idx="6">
                  <c:v>40-45</c:v>
                </c:pt>
                <c:pt idx="7">
                  <c:v>45-50</c:v>
                </c:pt>
              </c:strCache>
            </c:strRef>
          </c:cat>
          <c:val>
            <c:numRef>
              <c:f>'PeriodHazard&amp;Trends'!$T$7:$T$14</c:f>
              <c:numCache>
                <c:formatCode>General</c:formatCode>
                <c:ptCount val="8"/>
                <c:pt idx="0">
                  <c:v>3.7502500000000001E-2</c:v>
                </c:pt>
                <c:pt idx="1">
                  <c:v>0.1259931</c:v>
                </c:pt>
                <c:pt idx="2">
                  <c:v>9.1765700000000006E-2</c:v>
                </c:pt>
                <c:pt idx="3">
                  <c:v>7.3281899999999997E-2</c:v>
                </c:pt>
                <c:pt idx="4">
                  <c:v>4.8561699999999999E-2</c:v>
                </c:pt>
                <c:pt idx="5">
                  <c:v>2.1413600000000001E-2</c:v>
                </c:pt>
                <c:pt idx="6">
                  <c:v>1.2004600000000001E-2</c:v>
                </c:pt>
                <c:pt idx="7">
                  <c:v>4.9024999999999997E-3</c:v>
                </c:pt>
              </c:numCache>
            </c:numRef>
          </c:val>
        </c:ser>
        <c:ser>
          <c:idx val="1"/>
          <c:order val="1"/>
          <c:tx>
            <c:strRef>
              <c:f>'PeriodHazard&amp;Trends'!$U$6</c:f>
              <c:strCache>
                <c:ptCount val="1"/>
                <c:pt idx="0">
                  <c:v>Enter Primary</c:v>
                </c:pt>
              </c:strCache>
            </c:strRef>
          </c:tx>
          <c:marker>
            <c:symbol val="none"/>
          </c:marker>
          <c:cat>
            <c:strRef>
              <c:f>'PeriodHazard&amp;Trends'!$S$7:$S$14</c:f>
              <c:strCache>
                <c:ptCount val="8"/>
                <c:pt idx="0">
                  <c:v>10-15</c:v>
                </c:pt>
                <c:pt idx="1">
                  <c:v>15-20</c:v>
                </c:pt>
                <c:pt idx="2">
                  <c:v>20-25</c:v>
                </c:pt>
                <c:pt idx="3">
                  <c:v>25-30</c:v>
                </c:pt>
                <c:pt idx="4">
                  <c:v>30-35</c:v>
                </c:pt>
                <c:pt idx="5">
                  <c:v>35-40</c:v>
                </c:pt>
                <c:pt idx="6">
                  <c:v>40-45</c:v>
                </c:pt>
                <c:pt idx="7">
                  <c:v>45-50</c:v>
                </c:pt>
              </c:strCache>
            </c:strRef>
          </c:cat>
          <c:val>
            <c:numRef>
              <c:f>'PeriodHazard&amp;Trends'!$U$7:$U$14</c:f>
              <c:numCache>
                <c:formatCode>General</c:formatCode>
                <c:ptCount val="8"/>
                <c:pt idx="0">
                  <c:v>2.5513000000000001E-2</c:v>
                </c:pt>
                <c:pt idx="1">
                  <c:v>9.5527600000000004E-2</c:v>
                </c:pt>
                <c:pt idx="2">
                  <c:v>0.1079044</c:v>
                </c:pt>
                <c:pt idx="3">
                  <c:v>9.3832499999999999E-2</c:v>
                </c:pt>
                <c:pt idx="4">
                  <c:v>5.5607900000000002E-2</c:v>
                </c:pt>
                <c:pt idx="5">
                  <c:v>3.2324100000000001E-2</c:v>
                </c:pt>
                <c:pt idx="6">
                  <c:v>7.3492000000000002E-3</c:v>
                </c:pt>
                <c:pt idx="7">
                  <c:v>2.1622E-3</c:v>
                </c:pt>
              </c:numCache>
            </c:numRef>
          </c:val>
        </c:ser>
        <c:ser>
          <c:idx val="2"/>
          <c:order val="2"/>
          <c:tx>
            <c:strRef>
              <c:f>'PeriodHazard&amp;Trends'!$V$6</c:f>
              <c:strCache>
                <c:ptCount val="1"/>
                <c:pt idx="0">
                  <c:v>Finish Primary</c:v>
                </c:pt>
              </c:strCache>
            </c:strRef>
          </c:tx>
          <c:marker>
            <c:symbol val="none"/>
          </c:marker>
          <c:cat>
            <c:strRef>
              <c:f>'PeriodHazard&amp;Trends'!$S$7:$S$14</c:f>
              <c:strCache>
                <c:ptCount val="8"/>
                <c:pt idx="0">
                  <c:v>10-15</c:v>
                </c:pt>
                <c:pt idx="1">
                  <c:v>15-20</c:v>
                </c:pt>
                <c:pt idx="2">
                  <c:v>20-25</c:v>
                </c:pt>
                <c:pt idx="3">
                  <c:v>25-30</c:v>
                </c:pt>
                <c:pt idx="4">
                  <c:v>30-35</c:v>
                </c:pt>
                <c:pt idx="5">
                  <c:v>35-40</c:v>
                </c:pt>
                <c:pt idx="6">
                  <c:v>40-45</c:v>
                </c:pt>
                <c:pt idx="7">
                  <c:v>45-50</c:v>
                </c:pt>
              </c:strCache>
            </c:strRef>
          </c:cat>
          <c:val>
            <c:numRef>
              <c:f>'PeriodHazard&amp;Trends'!$V$7:$V$14</c:f>
              <c:numCache>
                <c:formatCode>General</c:formatCode>
                <c:ptCount val="8"/>
                <c:pt idx="0">
                  <c:v>8.8204000000000008E-3</c:v>
                </c:pt>
                <c:pt idx="1">
                  <c:v>4.86206E-2</c:v>
                </c:pt>
                <c:pt idx="2">
                  <c:v>8.6018800000000006E-2</c:v>
                </c:pt>
                <c:pt idx="3">
                  <c:v>0.1109338</c:v>
                </c:pt>
                <c:pt idx="4">
                  <c:v>9.5147099999999998E-2</c:v>
                </c:pt>
                <c:pt idx="5">
                  <c:v>4.8250399999999999E-2</c:v>
                </c:pt>
                <c:pt idx="6">
                  <c:v>2.3406699999999999E-2</c:v>
                </c:pt>
                <c:pt idx="7">
                  <c:v>1.22334E-2</c:v>
                </c:pt>
              </c:numCache>
            </c:numRef>
          </c:val>
        </c:ser>
        <c:marker val="1"/>
        <c:axId val="153908736"/>
        <c:axId val="153910272"/>
      </c:lineChart>
      <c:catAx>
        <c:axId val="153908736"/>
        <c:scaling>
          <c:orientation val="minMax"/>
        </c:scaling>
        <c:axPos val="b"/>
        <c:numFmt formatCode="General" sourceLinked="0"/>
        <c:majorTickMark val="none"/>
        <c:tickLblPos val="nextTo"/>
        <c:crossAx val="153910272"/>
        <c:crosses val="autoZero"/>
        <c:auto val="1"/>
        <c:lblAlgn val="ctr"/>
        <c:lblOffset val="100"/>
      </c:catAx>
      <c:valAx>
        <c:axId val="15391027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3908736"/>
        <c:crosses val="autoZero"/>
        <c:crossBetween val="between"/>
      </c:valAx>
    </c:plotArea>
    <c:legend>
      <c:legendPos val="b"/>
    </c:legend>
    <c:plotVisOnly val="1"/>
    <c:dispBlanksAs val="gap"/>
  </c:chart>
  <c:txPr>
    <a:bodyPr/>
    <a:lstStyle/>
    <a:p>
      <a:pPr>
        <a:defRPr sz="1400" b="0"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US" sz="1400"/>
              <a:t>First Union Formation Period Trends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'PeriodHazard&amp;Trends'!$U$26</c:f>
              <c:strCache>
                <c:ptCount val="1"/>
                <c:pt idx="0">
                  <c:v>Never enter Primary</c:v>
                </c:pt>
              </c:strCache>
            </c:strRef>
          </c:tx>
          <c:marker>
            <c:symbol val="none"/>
          </c:marker>
          <c:cat>
            <c:multiLvlStrRef>
              <c:f>'PeriodHazard&amp;Trends'!$S$27:$T$37</c:f>
              <c:multiLvlStrCache>
                <c:ptCount val="11"/>
                <c:lvl>
                  <c:pt idx="0">
                    <c:v>1985-95</c:v>
                  </c:pt>
                  <c:pt idx="1">
                    <c:v>1995-05</c:v>
                  </c:pt>
                  <c:pt idx="2">
                    <c:v>2005+</c:v>
                  </c:pt>
                  <c:pt idx="3">
                    <c:v>..</c:v>
                  </c:pt>
                  <c:pt idx="4">
                    <c:v>1985-95</c:v>
                  </c:pt>
                  <c:pt idx="5">
                    <c:v>1995-05</c:v>
                  </c:pt>
                  <c:pt idx="6">
                    <c:v>2005+</c:v>
                  </c:pt>
                  <c:pt idx="7">
                    <c:v>..</c:v>
                  </c:pt>
                  <c:pt idx="8">
                    <c:v>1985-95</c:v>
                  </c:pt>
                  <c:pt idx="9">
                    <c:v>1995-05</c:v>
                  </c:pt>
                  <c:pt idx="10">
                    <c:v>2005+</c:v>
                  </c:pt>
                </c:lvl>
                <c:lvl>
                  <c:pt idx="0">
                    <c:v>age 10-20</c:v>
                  </c:pt>
                  <c:pt idx="4">
                    <c:v>age 20-30</c:v>
                  </c:pt>
                  <c:pt idx="8">
                    <c:v>age 30-50</c:v>
                  </c:pt>
                </c:lvl>
              </c:multiLvlStrCache>
            </c:multiLvlStrRef>
          </c:cat>
          <c:val>
            <c:numRef>
              <c:f>'PeriodHazard&amp;Trends'!$U$27:$U$37</c:f>
              <c:numCache>
                <c:formatCode>General</c:formatCode>
                <c:ptCount val="11"/>
                <c:pt idx="0">
                  <c:v>1.115192</c:v>
                </c:pt>
                <c:pt idx="1">
                  <c:v>1.139035</c:v>
                </c:pt>
                <c:pt idx="2">
                  <c:v>1</c:v>
                </c:pt>
                <c:pt idx="4">
                  <c:v>1.8080700000000001</c:v>
                </c:pt>
                <c:pt idx="5">
                  <c:v>1.5512429999999999</c:v>
                </c:pt>
                <c:pt idx="6">
                  <c:v>1</c:v>
                </c:pt>
                <c:pt idx="8">
                  <c:v>2.5308850000000001</c:v>
                </c:pt>
                <c:pt idx="9">
                  <c:v>2.182077</c:v>
                </c:pt>
                <c:pt idx="10">
                  <c:v>1</c:v>
                </c:pt>
              </c:numCache>
            </c:numRef>
          </c:val>
        </c:ser>
        <c:ser>
          <c:idx val="1"/>
          <c:order val="1"/>
          <c:tx>
            <c:strRef>
              <c:f>'PeriodHazard&amp;Trends'!$V$26</c:f>
              <c:strCache>
                <c:ptCount val="1"/>
                <c:pt idx="0">
                  <c:v>Enter Primary</c:v>
                </c:pt>
              </c:strCache>
            </c:strRef>
          </c:tx>
          <c:marker>
            <c:symbol val="none"/>
          </c:marker>
          <c:cat>
            <c:multiLvlStrRef>
              <c:f>'PeriodHazard&amp;Trends'!$S$27:$T$37</c:f>
              <c:multiLvlStrCache>
                <c:ptCount val="11"/>
                <c:lvl>
                  <c:pt idx="0">
                    <c:v>1985-95</c:v>
                  </c:pt>
                  <c:pt idx="1">
                    <c:v>1995-05</c:v>
                  </c:pt>
                  <c:pt idx="2">
                    <c:v>2005+</c:v>
                  </c:pt>
                  <c:pt idx="3">
                    <c:v>..</c:v>
                  </c:pt>
                  <c:pt idx="4">
                    <c:v>1985-95</c:v>
                  </c:pt>
                  <c:pt idx="5">
                    <c:v>1995-05</c:v>
                  </c:pt>
                  <c:pt idx="6">
                    <c:v>2005+</c:v>
                  </c:pt>
                  <c:pt idx="7">
                    <c:v>..</c:v>
                  </c:pt>
                  <c:pt idx="8">
                    <c:v>1985-95</c:v>
                  </c:pt>
                  <c:pt idx="9">
                    <c:v>1995-05</c:v>
                  </c:pt>
                  <c:pt idx="10">
                    <c:v>2005+</c:v>
                  </c:pt>
                </c:lvl>
                <c:lvl>
                  <c:pt idx="0">
                    <c:v>age 10-20</c:v>
                  </c:pt>
                  <c:pt idx="4">
                    <c:v>age 20-30</c:v>
                  </c:pt>
                  <c:pt idx="8">
                    <c:v>age 30-50</c:v>
                  </c:pt>
                </c:lvl>
              </c:multiLvlStrCache>
            </c:multiLvlStrRef>
          </c:cat>
          <c:val>
            <c:numRef>
              <c:f>'PeriodHazard&amp;Trends'!$V$27:$V$37</c:f>
              <c:numCache>
                <c:formatCode>General</c:formatCode>
                <c:ptCount val="11"/>
                <c:pt idx="0">
                  <c:v>1.2887900000000001</c:v>
                </c:pt>
                <c:pt idx="1">
                  <c:v>1.2129300000000001</c:v>
                </c:pt>
                <c:pt idx="2">
                  <c:v>1</c:v>
                </c:pt>
                <c:pt idx="4">
                  <c:v>1.2809299999999999</c:v>
                </c:pt>
                <c:pt idx="5">
                  <c:v>1.294448</c:v>
                </c:pt>
                <c:pt idx="6">
                  <c:v>1</c:v>
                </c:pt>
                <c:pt idx="8">
                  <c:v>1.446434</c:v>
                </c:pt>
                <c:pt idx="9">
                  <c:v>1.603904</c:v>
                </c:pt>
                <c:pt idx="10">
                  <c:v>1</c:v>
                </c:pt>
              </c:numCache>
            </c:numRef>
          </c:val>
        </c:ser>
        <c:ser>
          <c:idx val="2"/>
          <c:order val="2"/>
          <c:tx>
            <c:strRef>
              <c:f>'PeriodHazard&amp;Trends'!$W$26</c:f>
              <c:strCache>
                <c:ptCount val="1"/>
                <c:pt idx="0">
                  <c:v>Finish Primary</c:v>
                </c:pt>
              </c:strCache>
            </c:strRef>
          </c:tx>
          <c:marker>
            <c:symbol val="none"/>
          </c:marker>
          <c:cat>
            <c:multiLvlStrRef>
              <c:f>'PeriodHazard&amp;Trends'!$S$27:$T$37</c:f>
              <c:multiLvlStrCache>
                <c:ptCount val="11"/>
                <c:lvl>
                  <c:pt idx="0">
                    <c:v>1985-95</c:v>
                  </c:pt>
                  <c:pt idx="1">
                    <c:v>1995-05</c:v>
                  </c:pt>
                  <c:pt idx="2">
                    <c:v>2005+</c:v>
                  </c:pt>
                  <c:pt idx="3">
                    <c:v>..</c:v>
                  </c:pt>
                  <c:pt idx="4">
                    <c:v>1985-95</c:v>
                  </c:pt>
                  <c:pt idx="5">
                    <c:v>1995-05</c:v>
                  </c:pt>
                  <c:pt idx="6">
                    <c:v>2005+</c:v>
                  </c:pt>
                  <c:pt idx="7">
                    <c:v>..</c:v>
                  </c:pt>
                  <c:pt idx="8">
                    <c:v>1985-95</c:v>
                  </c:pt>
                  <c:pt idx="9">
                    <c:v>1995-05</c:v>
                  </c:pt>
                  <c:pt idx="10">
                    <c:v>2005+</c:v>
                  </c:pt>
                </c:lvl>
                <c:lvl>
                  <c:pt idx="0">
                    <c:v>age 10-20</c:v>
                  </c:pt>
                  <c:pt idx="4">
                    <c:v>age 20-30</c:v>
                  </c:pt>
                  <c:pt idx="8">
                    <c:v>age 30-50</c:v>
                  </c:pt>
                </c:lvl>
              </c:multiLvlStrCache>
            </c:multiLvlStrRef>
          </c:cat>
          <c:val>
            <c:numRef>
              <c:f>'PeriodHazard&amp;Trends'!$W$27:$W$37</c:f>
              <c:numCache>
                <c:formatCode>General</c:formatCode>
                <c:ptCount val="11"/>
                <c:pt idx="0">
                  <c:v>1.530257</c:v>
                </c:pt>
                <c:pt idx="1">
                  <c:v>1.2976289999999999</c:v>
                </c:pt>
                <c:pt idx="2">
                  <c:v>1</c:v>
                </c:pt>
                <c:pt idx="4">
                  <c:v>1.319958</c:v>
                </c:pt>
                <c:pt idx="5">
                  <c:v>1.1890259999999999</c:v>
                </c:pt>
                <c:pt idx="6">
                  <c:v>1</c:v>
                </c:pt>
                <c:pt idx="8">
                  <c:v>1.704278</c:v>
                </c:pt>
                <c:pt idx="9">
                  <c:v>1.2816959999999999</c:v>
                </c:pt>
                <c:pt idx="10">
                  <c:v>1</c:v>
                </c:pt>
              </c:numCache>
            </c:numRef>
          </c:val>
        </c:ser>
        <c:marker val="1"/>
        <c:axId val="154149248"/>
        <c:axId val="154150784"/>
      </c:lineChart>
      <c:catAx>
        <c:axId val="154149248"/>
        <c:scaling>
          <c:orientation val="minMax"/>
        </c:scaling>
        <c:axPos val="b"/>
        <c:numFmt formatCode="General" sourceLinked="0"/>
        <c:majorTickMark val="none"/>
        <c:tickLblPos val="nextTo"/>
        <c:crossAx val="154150784"/>
        <c:crosses val="autoZero"/>
        <c:auto val="1"/>
        <c:lblAlgn val="ctr"/>
        <c:lblOffset val="100"/>
      </c:catAx>
      <c:valAx>
        <c:axId val="154150784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4149248"/>
        <c:crosses val="autoZero"/>
        <c:crossBetween val="between"/>
      </c:valAx>
    </c:plotArea>
    <c:legend>
      <c:legendPos val="b"/>
    </c:legend>
    <c:plotVisOnly val="1"/>
    <c:dispBlanksAs val="gap"/>
  </c:chart>
  <c:txPr>
    <a:bodyPr/>
    <a:lstStyle/>
    <a:p>
      <a:pPr>
        <a:defRPr sz="1400" b="0"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US" sz="1400"/>
              <a:t>First Union Formation - Recent Period Rates (Survival)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'PeriodHazard&amp;Trends'!$Y$5</c:f>
              <c:strCache>
                <c:ptCount val="1"/>
                <c:pt idx="0">
                  <c:v>Never enter Primary</c:v>
                </c:pt>
              </c:strCache>
            </c:strRef>
          </c:tx>
          <c:marker>
            <c:symbol val="none"/>
          </c:marker>
          <c:cat>
            <c:strRef>
              <c:f>'PeriodHazard&amp;Trends'!$X$6:$X$14</c:f>
              <c:strCache>
                <c:ptCount val="9"/>
                <c:pt idx="0">
                  <c:v>Start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</c:strCache>
            </c:strRef>
          </c:cat>
          <c:val>
            <c:numRef>
              <c:f>'PeriodHazard&amp;Trends'!$Y$6:$Y$14</c:f>
              <c:numCache>
                <c:formatCode>General</c:formatCode>
                <c:ptCount val="9"/>
                <c:pt idx="0">
                  <c:v>1</c:v>
                </c:pt>
                <c:pt idx="1">
                  <c:v>0.82901875538119074</c:v>
                </c:pt>
                <c:pt idx="2">
                  <c:v>0.44154382499615641</c:v>
                </c:pt>
                <c:pt idx="3">
                  <c:v>0.2790661300438621</c:v>
                </c:pt>
                <c:pt idx="4">
                  <c:v>0.19345390731075929</c:v>
                </c:pt>
                <c:pt idx="5">
                  <c:v>0.15174944596821527</c:v>
                </c:pt>
                <c:pt idx="6">
                  <c:v>0.13634150152716409</c:v>
                </c:pt>
                <c:pt idx="7">
                  <c:v>0.12839863739128413</c:v>
                </c:pt>
                <c:pt idx="8">
                  <c:v>0.12528952749780564</c:v>
                </c:pt>
              </c:numCache>
            </c:numRef>
          </c:val>
        </c:ser>
        <c:ser>
          <c:idx val="1"/>
          <c:order val="1"/>
          <c:tx>
            <c:strRef>
              <c:f>'PeriodHazard&amp;Trends'!$Z$5</c:f>
              <c:strCache>
                <c:ptCount val="1"/>
                <c:pt idx="0">
                  <c:v>Enter Primary</c:v>
                </c:pt>
              </c:strCache>
            </c:strRef>
          </c:tx>
          <c:marker>
            <c:symbol val="none"/>
          </c:marker>
          <c:cat>
            <c:strRef>
              <c:f>'PeriodHazard&amp;Trends'!$X$6:$X$14</c:f>
              <c:strCache>
                <c:ptCount val="9"/>
                <c:pt idx="0">
                  <c:v>Start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</c:strCache>
            </c:strRef>
          </c:cat>
          <c:val>
            <c:numRef>
              <c:f>'PeriodHazard&amp;Trends'!$Z$6:$Z$14</c:f>
              <c:numCache>
                <c:formatCode>General</c:formatCode>
                <c:ptCount val="9"/>
                <c:pt idx="0">
                  <c:v>1</c:v>
                </c:pt>
                <c:pt idx="1">
                  <c:v>0.88023619862177138</c:v>
                </c:pt>
                <c:pt idx="2">
                  <c:v>0.54596358478193074</c:v>
                </c:pt>
                <c:pt idx="3">
                  <c:v>0.31831144140175643</c:v>
                </c:pt>
                <c:pt idx="4">
                  <c:v>0.19911205943648025</c:v>
                </c:pt>
                <c:pt idx="5">
                  <c:v>0.15078097377032648</c:v>
                </c:pt>
                <c:pt idx="6">
                  <c:v>0.1282790256089841</c:v>
                </c:pt>
                <c:pt idx="7">
                  <c:v>0.12365083896991534</c:v>
                </c:pt>
                <c:pt idx="8">
                  <c:v>0.1223212497940227</c:v>
                </c:pt>
              </c:numCache>
            </c:numRef>
          </c:val>
        </c:ser>
        <c:ser>
          <c:idx val="2"/>
          <c:order val="2"/>
          <c:tx>
            <c:strRef>
              <c:f>'PeriodHazard&amp;Trends'!$AA$5</c:f>
              <c:strCache>
                <c:ptCount val="1"/>
                <c:pt idx="0">
                  <c:v>Finish Primary</c:v>
                </c:pt>
              </c:strCache>
            </c:strRef>
          </c:tx>
          <c:marker>
            <c:symbol val="none"/>
          </c:marker>
          <c:cat>
            <c:strRef>
              <c:f>'PeriodHazard&amp;Trends'!$X$6:$X$14</c:f>
              <c:strCache>
                <c:ptCount val="9"/>
                <c:pt idx="0">
                  <c:v>Start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</c:strCache>
            </c:strRef>
          </c:cat>
          <c:val>
            <c:numRef>
              <c:f>'PeriodHazard&amp;Trends'!$AA$6:$AA$14</c:f>
              <c:numCache>
                <c:formatCode>General</c:formatCode>
                <c:ptCount val="9"/>
                <c:pt idx="0">
                  <c:v>1</c:v>
                </c:pt>
                <c:pt idx="1">
                  <c:v>0.95685635314728967</c:v>
                </c:pt>
                <c:pt idx="2">
                  <c:v>0.75035788970170658</c:v>
                </c:pt>
                <c:pt idx="3">
                  <c:v>0.48806875092941271</c:v>
                </c:pt>
                <c:pt idx="4">
                  <c:v>0.28027948862394597</c:v>
                </c:pt>
                <c:pt idx="5">
                  <c:v>0.17417347389682344</c:v>
                </c:pt>
                <c:pt idx="6">
                  <c:v>0.13683827840937463</c:v>
                </c:pt>
                <c:pt idx="7">
                  <c:v>0.12172522846749469</c:v>
                </c:pt>
                <c:pt idx="8">
                  <c:v>0.11450280024484924</c:v>
                </c:pt>
              </c:numCache>
            </c:numRef>
          </c:val>
        </c:ser>
        <c:marker val="1"/>
        <c:axId val="154180608"/>
        <c:axId val="154194688"/>
      </c:lineChart>
      <c:catAx>
        <c:axId val="154180608"/>
        <c:scaling>
          <c:orientation val="minMax"/>
        </c:scaling>
        <c:axPos val="b"/>
        <c:numFmt formatCode="General" sourceLinked="0"/>
        <c:majorTickMark val="none"/>
        <c:tickLblPos val="nextTo"/>
        <c:crossAx val="154194688"/>
        <c:crosses val="autoZero"/>
        <c:auto val="1"/>
        <c:lblAlgn val="ctr"/>
        <c:lblOffset val="100"/>
      </c:catAx>
      <c:valAx>
        <c:axId val="154194688"/>
        <c:scaling>
          <c:orientation val="minMax"/>
          <c:max val="1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4180608"/>
        <c:crosses val="autoZero"/>
        <c:crossBetween val="between"/>
        <c:majorUnit val="0.1"/>
      </c:valAx>
    </c:plotArea>
    <c:legend>
      <c:legendPos val="b"/>
    </c:legend>
    <c:plotVisOnly val="1"/>
    <c:dispBlanksAs val="gap"/>
  </c:chart>
  <c:txPr>
    <a:bodyPr/>
    <a:lstStyle/>
    <a:p>
      <a:pPr>
        <a:defRPr sz="1400" b="0"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First Union Formation - Projected Period Rates (Survival)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'PeriodHazard&amp;Trends'!$W$54</c:f>
              <c:strCache>
                <c:ptCount val="1"/>
                <c:pt idx="0">
                  <c:v>Never enter Primary</c:v>
                </c:pt>
              </c:strCache>
            </c:strRef>
          </c:tx>
          <c:marker>
            <c:symbol val="none"/>
          </c:marker>
          <c:cat>
            <c:strRef>
              <c:f>'PeriodHazard&amp;Trends'!$V$55:$V$63</c:f>
              <c:strCache>
                <c:ptCount val="9"/>
                <c:pt idx="0">
                  <c:v>Start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</c:strCache>
            </c:strRef>
          </c:cat>
          <c:val>
            <c:numRef>
              <c:f>'PeriodHazard&amp;Trends'!$W$55:$W$63</c:f>
              <c:numCache>
                <c:formatCode>General</c:formatCode>
                <c:ptCount val="9"/>
                <c:pt idx="0">
                  <c:v>1</c:v>
                </c:pt>
                <c:pt idx="1">
                  <c:v>0.84821257045557452</c:v>
                </c:pt>
                <c:pt idx="2">
                  <c:v>0.48787625253705141</c:v>
                </c:pt>
                <c:pt idx="3">
                  <c:v>0.36295563282199444</c:v>
                </c:pt>
                <c:pt idx="4">
                  <c:v>0.28659692828829536</c:v>
                </c:pt>
                <c:pt idx="5">
                  <c:v>0.25641642121238117</c:v>
                </c:pt>
                <c:pt idx="6">
                  <c:v>0.24413851667949554</c:v>
                </c:pt>
                <c:pt idx="7">
                  <c:v>0.23751445313090655</c:v>
                </c:pt>
                <c:pt idx="8">
                  <c:v>0.23486124986302223</c:v>
                </c:pt>
              </c:numCache>
            </c:numRef>
          </c:val>
        </c:ser>
        <c:ser>
          <c:idx val="1"/>
          <c:order val="1"/>
          <c:tx>
            <c:strRef>
              <c:f>'PeriodHazard&amp;Trends'!$X$54</c:f>
              <c:strCache>
                <c:ptCount val="1"/>
                <c:pt idx="0">
                  <c:v>Enter Primary</c:v>
                </c:pt>
              </c:strCache>
            </c:strRef>
          </c:tx>
          <c:marker>
            <c:symbol val="none"/>
          </c:marker>
          <c:cat>
            <c:strRef>
              <c:f>'PeriodHazard&amp;Trends'!$V$55:$V$63</c:f>
              <c:strCache>
                <c:ptCount val="9"/>
                <c:pt idx="0">
                  <c:v>Start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</c:strCache>
            </c:strRef>
          </c:cat>
          <c:val>
            <c:numRef>
              <c:f>'PeriodHazard&amp;Trends'!$X$55:$X$63</c:f>
              <c:numCache>
                <c:formatCode>General</c:formatCode>
                <c:ptCount val="9"/>
                <c:pt idx="0">
                  <c:v>1</c:v>
                </c:pt>
                <c:pt idx="1">
                  <c:v>0.9001706255484907</c:v>
                </c:pt>
                <c:pt idx="2">
                  <c:v>0.60716205644188026</c:v>
                </c:pt>
                <c:pt idx="3">
                  <c:v>0.4002137454454005</c:v>
                </c:pt>
                <c:pt idx="4">
                  <c:v>0.27853859473502662</c:v>
                </c:pt>
                <c:pt idx="5">
                  <c:v>0.23420690197786503</c:v>
                </c:pt>
                <c:pt idx="6">
                  <c:v>0.2117567012475684</c:v>
                </c:pt>
                <c:pt idx="7">
                  <c:v>0.20696043324689023</c:v>
                </c:pt>
                <c:pt idx="8">
                  <c:v>0.20557012218423557</c:v>
                </c:pt>
              </c:numCache>
            </c:numRef>
          </c:val>
        </c:ser>
        <c:ser>
          <c:idx val="2"/>
          <c:order val="2"/>
          <c:tx>
            <c:strRef>
              <c:f>'PeriodHazard&amp;Trends'!$Y$54</c:f>
              <c:strCache>
                <c:ptCount val="1"/>
                <c:pt idx="0">
                  <c:v>Finish Primary</c:v>
                </c:pt>
              </c:strCache>
            </c:strRef>
          </c:tx>
          <c:marker>
            <c:symbol val="none"/>
          </c:marker>
          <c:cat>
            <c:strRef>
              <c:f>'PeriodHazard&amp;Trends'!$V$55:$V$63</c:f>
              <c:strCache>
                <c:ptCount val="9"/>
                <c:pt idx="0">
                  <c:v>Start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</c:strCache>
            </c:strRef>
          </c:cat>
          <c:val>
            <c:numRef>
              <c:f>'PeriodHazard&amp;Trends'!$Y$55:$Y$63</c:f>
              <c:numCache>
                <c:formatCode>General</c:formatCode>
                <c:ptCount val="9"/>
                <c:pt idx="0">
                  <c:v>1</c:v>
                </c:pt>
                <c:pt idx="1">
                  <c:v>0.9665844551223971</c:v>
                </c:pt>
                <c:pt idx="2">
                  <c:v>0.80145167974239817</c:v>
                </c:pt>
                <c:pt idx="3">
                  <c:v>0.55819317298116222</c:v>
                </c:pt>
                <c:pt idx="4">
                  <c:v>0.35009861463030234</c:v>
                </c:pt>
                <c:pt idx="5">
                  <c:v>0.24154078007675603</c:v>
                </c:pt>
                <c:pt idx="6">
                  <c:v>0.20009847062262984</c:v>
                </c:pt>
                <c:pt idx="7">
                  <c:v>0.18263655946903004</c:v>
                </c:pt>
                <c:pt idx="8">
                  <c:v>0.17412521714068621</c:v>
                </c:pt>
              </c:numCache>
            </c:numRef>
          </c:val>
        </c:ser>
        <c:marker val="1"/>
        <c:axId val="154281856"/>
        <c:axId val="154283392"/>
      </c:lineChart>
      <c:catAx>
        <c:axId val="154281856"/>
        <c:scaling>
          <c:orientation val="minMax"/>
        </c:scaling>
        <c:axPos val="b"/>
        <c:numFmt formatCode="General" sourceLinked="0"/>
        <c:majorTickMark val="none"/>
        <c:tickLblPos val="nextTo"/>
        <c:crossAx val="154283392"/>
        <c:crosses val="autoZero"/>
        <c:auto val="1"/>
        <c:lblAlgn val="ctr"/>
        <c:lblOffset val="100"/>
      </c:catAx>
      <c:valAx>
        <c:axId val="154283392"/>
        <c:scaling>
          <c:orientation val="minMax"/>
          <c:max val="1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4281856"/>
        <c:crosses val="autoZero"/>
        <c:crossBetween val="between"/>
        <c:majorUnit val="0.1"/>
      </c:valAx>
    </c:plotArea>
    <c:legend>
      <c:legendPos val="b"/>
    </c:legend>
    <c:plotVisOnly val="1"/>
    <c:dispBlanksAs val="gap"/>
  </c:chart>
  <c:txPr>
    <a:bodyPr/>
    <a:lstStyle/>
    <a:p>
      <a:pPr>
        <a:defRPr sz="1400" b="0"/>
      </a:pPr>
      <a:endParaRPr lang="en-US"/>
    </a:p>
  </c:txPr>
  <c:printSettings>
    <c:headerFooter/>
    <c:pageMargins b="0.75000000000000244" l="0.70000000000000162" r="0.70000000000000162" t="0.750000000000002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US" sz="1400"/>
              <a:t>First Union Formation Period Trends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'PeriodHazard&amp;Trends'!$U$26</c:f>
              <c:strCache>
                <c:ptCount val="1"/>
                <c:pt idx="0">
                  <c:v>Never enter Primary</c:v>
                </c:pt>
              </c:strCache>
            </c:strRef>
          </c:tx>
          <c:marker>
            <c:symbol val="none"/>
          </c:marker>
          <c:cat>
            <c:multiLvlStrRef>
              <c:f>'PeriodHazard&amp;Trends'!$S$27:$T$37</c:f>
              <c:multiLvlStrCache>
                <c:ptCount val="11"/>
                <c:lvl>
                  <c:pt idx="0">
                    <c:v>1985-95</c:v>
                  </c:pt>
                  <c:pt idx="1">
                    <c:v>1995-05</c:v>
                  </c:pt>
                  <c:pt idx="2">
                    <c:v>2005+</c:v>
                  </c:pt>
                  <c:pt idx="3">
                    <c:v>..</c:v>
                  </c:pt>
                  <c:pt idx="4">
                    <c:v>1985-95</c:v>
                  </c:pt>
                  <c:pt idx="5">
                    <c:v>1995-05</c:v>
                  </c:pt>
                  <c:pt idx="6">
                    <c:v>2005+</c:v>
                  </c:pt>
                  <c:pt idx="7">
                    <c:v>..</c:v>
                  </c:pt>
                  <c:pt idx="8">
                    <c:v>1985-95</c:v>
                  </c:pt>
                  <c:pt idx="9">
                    <c:v>1995-05</c:v>
                  </c:pt>
                  <c:pt idx="10">
                    <c:v>2005+</c:v>
                  </c:pt>
                </c:lvl>
                <c:lvl>
                  <c:pt idx="0">
                    <c:v>age 10-20</c:v>
                  </c:pt>
                  <c:pt idx="4">
                    <c:v>age 20-30</c:v>
                  </c:pt>
                  <c:pt idx="8">
                    <c:v>age 30-50</c:v>
                  </c:pt>
                </c:lvl>
              </c:multiLvlStrCache>
            </c:multiLvlStrRef>
          </c:cat>
          <c:val>
            <c:numRef>
              <c:f>'PeriodHazard&amp;Trends'!$U$27:$U$37</c:f>
              <c:numCache>
                <c:formatCode>General</c:formatCode>
                <c:ptCount val="11"/>
                <c:pt idx="0">
                  <c:v>1.115192</c:v>
                </c:pt>
                <c:pt idx="1">
                  <c:v>1.139035</c:v>
                </c:pt>
                <c:pt idx="2">
                  <c:v>1</c:v>
                </c:pt>
                <c:pt idx="4">
                  <c:v>1.8080700000000001</c:v>
                </c:pt>
                <c:pt idx="5">
                  <c:v>1.5512429999999999</c:v>
                </c:pt>
                <c:pt idx="6">
                  <c:v>1</c:v>
                </c:pt>
                <c:pt idx="8">
                  <c:v>2.5308850000000001</c:v>
                </c:pt>
                <c:pt idx="9">
                  <c:v>2.182077</c:v>
                </c:pt>
                <c:pt idx="10">
                  <c:v>1</c:v>
                </c:pt>
              </c:numCache>
            </c:numRef>
          </c:val>
        </c:ser>
        <c:ser>
          <c:idx val="1"/>
          <c:order val="1"/>
          <c:tx>
            <c:strRef>
              <c:f>'PeriodHazard&amp;Trends'!$V$26</c:f>
              <c:strCache>
                <c:ptCount val="1"/>
                <c:pt idx="0">
                  <c:v>Enter Primary</c:v>
                </c:pt>
              </c:strCache>
            </c:strRef>
          </c:tx>
          <c:marker>
            <c:symbol val="none"/>
          </c:marker>
          <c:cat>
            <c:multiLvlStrRef>
              <c:f>'PeriodHazard&amp;Trends'!$S$27:$T$37</c:f>
              <c:multiLvlStrCache>
                <c:ptCount val="11"/>
                <c:lvl>
                  <c:pt idx="0">
                    <c:v>1985-95</c:v>
                  </c:pt>
                  <c:pt idx="1">
                    <c:v>1995-05</c:v>
                  </c:pt>
                  <c:pt idx="2">
                    <c:v>2005+</c:v>
                  </c:pt>
                  <c:pt idx="3">
                    <c:v>..</c:v>
                  </c:pt>
                  <c:pt idx="4">
                    <c:v>1985-95</c:v>
                  </c:pt>
                  <c:pt idx="5">
                    <c:v>1995-05</c:v>
                  </c:pt>
                  <c:pt idx="6">
                    <c:v>2005+</c:v>
                  </c:pt>
                  <c:pt idx="7">
                    <c:v>..</c:v>
                  </c:pt>
                  <c:pt idx="8">
                    <c:v>1985-95</c:v>
                  </c:pt>
                  <c:pt idx="9">
                    <c:v>1995-05</c:v>
                  </c:pt>
                  <c:pt idx="10">
                    <c:v>2005+</c:v>
                  </c:pt>
                </c:lvl>
                <c:lvl>
                  <c:pt idx="0">
                    <c:v>age 10-20</c:v>
                  </c:pt>
                  <c:pt idx="4">
                    <c:v>age 20-30</c:v>
                  </c:pt>
                  <c:pt idx="8">
                    <c:v>age 30-50</c:v>
                  </c:pt>
                </c:lvl>
              </c:multiLvlStrCache>
            </c:multiLvlStrRef>
          </c:cat>
          <c:val>
            <c:numRef>
              <c:f>'PeriodHazard&amp;Trends'!$V$27:$V$37</c:f>
              <c:numCache>
                <c:formatCode>General</c:formatCode>
                <c:ptCount val="11"/>
                <c:pt idx="0">
                  <c:v>1.2887900000000001</c:v>
                </c:pt>
                <c:pt idx="1">
                  <c:v>1.2129300000000001</c:v>
                </c:pt>
                <c:pt idx="2">
                  <c:v>1</c:v>
                </c:pt>
                <c:pt idx="4">
                  <c:v>1.2809299999999999</c:v>
                </c:pt>
                <c:pt idx="5">
                  <c:v>1.294448</c:v>
                </c:pt>
                <c:pt idx="6">
                  <c:v>1</c:v>
                </c:pt>
                <c:pt idx="8">
                  <c:v>1.446434</c:v>
                </c:pt>
                <c:pt idx="9">
                  <c:v>1.603904</c:v>
                </c:pt>
                <c:pt idx="10">
                  <c:v>1</c:v>
                </c:pt>
              </c:numCache>
            </c:numRef>
          </c:val>
        </c:ser>
        <c:ser>
          <c:idx val="2"/>
          <c:order val="2"/>
          <c:tx>
            <c:strRef>
              <c:f>'PeriodHazard&amp;Trends'!$W$26</c:f>
              <c:strCache>
                <c:ptCount val="1"/>
                <c:pt idx="0">
                  <c:v>Finish Primary</c:v>
                </c:pt>
              </c:strCache>
            </c:strRef>
          </c:tx>
          <c:marker>
            <c:symbol val="none"/>
          </c:marker>
          <c:cat>
            <c:multiLvlStrRef>
              <c:f>'PeriodHazard&amp;Trends'!$S$27:$T$37</c:f>
              <c:multiLvlStrCache>
                <c:ptCount val="11"/>
                <c:lvl>
                  <c:pt idx="0">
                    <c:v>1985-95</c:v>
                  </c:pt>
                  <c:pt idx="1">
                    <c:v>1995-05</c:v>
                  </c:pt>
                  <c:pt idx="2">
                    <c:v>2005+</c:v>
                  </c:pt>
                  <c:pt idx="3">
                    <c:v>..</c:v>
                  </c:pt>
                  <c:pt idx="4">
                    <c:v>1985-95</c:v>
                  </c:pt>
                  <c:pt idx="5">
                    <c:v>1995-05</c:v>
                  </c:pt>
                  <c:pt idx="6">
                    <c:v>2005+</c:v>
                  </c:pt>
                  <c:pt idx="7">
                    <c:v>..</c:v>
                  </c:pt>
                  <c:pt idx="8">
                    <c:v>1985-95</c:v>
                  </c:pt>
                  <c:pt idx="9">
                    <c:v>1995-05</c:v>
                  </c:pt>
                  <c:pt idx="10">
                    <c:v>2005+</c:v>
                  </c:pt>
                </c:lvl>
                <c:lvl>
                  <c:pt idx="0">
                    <c:v>age 10-20</c:v>
                  </c:pt>
                  <c:pt idx="4">
                    <c:v>age 20-30</c:v>
                  </c:pt>
                  <c:pt idx="8">
                    <c:v>age 30-50</c:v>
                  </c:pt>
                </c:lvl>
              </c:multiLvlStrCache>
            </c:multiLvlStrRef>
          </c:cat>
          <c:val>
            <c:numRef>
              <c:f>'PeriodHazard&amp;Trends'!$W$27:$W$37</c:f>
              <c:numCache>
                <c:formatCode>General</c:formatCode>
                <c:ptCount val="11"/>
                <c:pt idx="0">
                  <c:v>1.530257</c:v>
                </c:pt>
                <c:pt idx="1">
                  <c:v>1.2976289999999999</c:v>
                </c:pt>
                <c:pt idx="2">
                  <c:v>1</c:v>
                </c:pt>
                <c:pt idx="4">
                  <c:v>1.319958</c:v>
                </c:pt>
                <c:pt idx="5">
                  <c:v>1.1890259999999999</c:v>
                </c:pt>
                <c:pt idx="6">
                  <c:v>1</c:v>
                </c:pt>
                <c:pt idx="8">
                  <c:v>1.704278</c:v>
                </c:pt>
                <c:pt idx="9">
                  <c:v>1.2816959999999999</c:v>
                </c:pt>
                <c:pt idx="10">
                  <c:v>1</c:v>
                </c:pt>
              </c:numCache>
            </c:numRef>
          </c:val>
        </c:ser>
        <c:marker val="1"/>
        <c:axId val="151810816"/>
        <c:axId val="151812352"/>
      </c:lineChart>
      <c:catAx>
        <c:axId val="151810816"/>
        <c:scaling>
          <c:orientation val="minMax"/>
        </c:scaling>
        <c:axPos val="b"/>
        <c:numFmt formatCode="General" sourceLinked="0"/>
        <c:majorTickMark val="none"/>
        <c:tickLblPos val="nextTo"/>
        <c:crossAx val="151812352"/>
        <c:crosses val="autoZero"/>
        <c:auto val="1"/>
        <c:lblAlgn val="ctr"/>
        <c:lblOffset val="100"/>
      </c:catAx>
      <c:valAx>
        <c:axId val="15181235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1810816"/>
        <c:crosses val="autoZero"/>
        <c:crossBetween val="between"/>
      </c:valAx>
    </c:plotArea>
    <c:legend>
      <c:legendPos val="b"/>
    </c:legend>
    <c:plotVisOnly val="1"/>
    <c:dispBlanksAs val="gap"/>
  </c:chart>
  <c:txPr>
    <a:bodyPr/>
    <a:lstStyle/>
    <a:p>
      <a:pPr>
        <a:defRPr sz="1400" b="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US" sz="1400"/>
              <a:t>First Union Formation - Recent Period Rates (Survival)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'PeriodHazard&amp;Trends'!$Y$5</c:f>
              <c:strCache>
                <c:ptCount val="1"/>
                <c:pt idx="0">
                  <c:v>Never enter Primary</c:v>
                </c:pt>
              </c:strCache>
            </c:strRef>
          </c:tx>
          <c:marker>
            <c:symbol val="none"/>
          </c:marker>
          <c:cat>
            <c:strRef>
              <c:f>'PeriodHazard&amp;Trends'!$X$6:$X$14</c:f>
              <c:strCache>
                <c:ptCount val="9"/>
                <c:pt idx="0">
                  <c:v>Start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</c:strCache>
            </c:strRef>
          </c:cat>
          <c:val>
            <c:numRef>
              <c:f>'PeriodHazard&amp;Trends'!$Y$6:$Y$14</c:f>
              <c:numCache>
                <c:formatCode>General</c:formatCode>
                <c:ptCount val="9"/>
                <c:pt idx="0">
                  <c:v>1</c:v>
                </c:pt>
                <c:pt idx="1">
                  <c:v>0.82901875538119074</c:v>
                </c:pt>
                <c:pt idx="2">
                  <c:v>0.44154382499615641</c:v>
                </c:pt>
                <c:pt idx="3">
                  <c:v>0.2790661300438621</c:v>
                </c:pt>
                <c:pt idx="4">
                  <c:v>0.19345390731075929</c:v>
                </c:pt>
                <c:pt idx="5">
                  <c:v>0.15174944596821527</c:v>
                </c:pt>
                <c:pt idx="6">
                  <c:v>0.13634150152716409</c:v>
                </c:pt>
                <c:pt idx="7">
                  <c:v>0.12839863739128413</c:v>
                </c:pt>
                <c:pt idx="8">
                  <c:v>0.12528952749780564</c:v>
                </c:pt>
              </c:numCache>
            </c:numRef>
          </c:val>
        </c:ser>
        <c:ser>
          <c:idx val="1"/>
          <c:order val="1"/>
          <c:tx>
            <c:strRef>
              <c:f>'PeriodHazard&amp;Trends'!$Z$5</c:f>
              <c:strCache>
                <c:ptCount val="1"/>
                <c:pt idx="0">
                  <c:v>Enter Primary</c:v>
                </c:pt>
              </c:strCache>
            </c:strRef>
          </c:tx>
          <c:marker>
            <c:symbol val="none"/>
          </c:marker>
          <c:cat>
            <c:strRef>
              <c:f>'PeriodHazard&amp;Trends'!$X$6:$X$14</c:f>
              <c:strCache>
                <c:ptCount val="9"/>
                <c:pt idx="0">
                  <c:v>Start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</c:strCache>
            </c:strRef>
          </c:cat>
          <c:val>
            <c:numRef>
              <c:f>'PeriodHazard&amp;Trends'!$Z$6:$Z$14</c:f>
              <c:numCache>
                <c:formatCode>General</c:formatCode>
                <c:ptCount val="9"/>
                <c:pt idx="0">
                  <c:v>1</c:v>
                </c:pt>
                <c:pt idx="1">
                  <c:v>0.88023619862177138</c:v>
                </c:pt>
                <c:pt idx="2">
                  <c:v>0.54596358478193074</c:v>
                </c:pt>
                <c:pt idx="3">
                  <c:v>0.31831144140175643</c:v>
                </c:pt>
                <c:pt idx="4">
                  <c:v>0.19911205943648025</c:v>
                </c:pt>
                <c:pt idx="5">
                  <c:v>0.15078097377032648</c:v>
                </c:pt>
                <c:pt idx="6">
                  <c:v>0.1282790256089841</c:v>
                </c:pt>
                <c:pt idx="7">
                  <c:v>0.12365083896991534</c:v>
                </c:pt>
                <c:pt idx="8">
                  <c:v>0.1223212497940227</c:v>
                </c:pt>
              </c:numCache>
            </c:numRef>
          </c:val>
        </c:ser>
        <c:ser>
          <c:idx val="2"/>
          <c:order val="2"/>
          <c:tx>
            <c:strRef>
              <c:f>'PeriodHazard&amp;Trends'!$AA$5</c:f>
              <c:strCache>
                <c:ptCount val="1"/>
                <c:pt idx="0">
                  <c:v>Finish Primary</c:v>
                </c:pt>
              </c:strCache>
            </c:strRef>
          </c:tx>
          <c:marker>
            <c:symbol val="none"/>
          </c:marker>
          <c:cat>
            <c:strRef>
              <c:f>'PeriodHazard&amp;Trends'!$X$6:$X$14</c:f>
              <c:strCache>
                <c:ptCount val="9"/>
                <c:pt idx="0">
                  <c:v>Start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</c:strCache>
            </c:strRef>
          </c:cat>
          <c:val>
            <c:numRef>
              <c:f>'PeriodHazard&amp;Trends'!$AA$6:$AA$14</c:f>
              <c:numCache>
                <c:formatCode>General</c:formatCode>
                <c:ptCount val="9"/>
                <c:pt idx="0">
                  <c:v>1</c:v>
                </c:pt>
                <c:pt idx="1">
                  <c:v>0.95685635314728967</c:v>
                </c:pt>
                <c:pt idx="2">
                  <c:v>0.75035788970170658</c:v>
                </c:pt>
                <c:pt idx="3">
                  <c:v>0.48806875092941271</c:v>
                </c:pt>
                <c:pt idx="4">
                  <c:v>0.28027948862394597</c:v>
                </c:pt>
                <c:pt idx="5">
                  <c:v>0.17417347389682344</c:v>
                </c:pt>
                <c:pt idx="6">
                  <c:v>0.13683827840937463</c:v>
                </c:pt>
                <c:pt idx="7">
                  <c:v>0.12172522846749469</c:v>
                </c:pt>
                <c:pt idx="8">
                  <c:v>0.11450280024484924</c:v>
                </c:pt>
              </c:numCache>
            </c:numRef>
          </c:val>
        </c:ser>
        <c:marker val="1"/>
        <c:axId val="152505728"/>
        <c:axId val="152515712"/>
      </c:lineChart>
      <c:catAx>
        <c:axId val="152505728"/>
        <c:scaling>
          <c:orientation val="minMax"/>
        </c:scaling>
        <c:axPos val="b"/>
        <c:numFmt formatCode="General" sourceLinked="0"/>
        <c:majorTickMark val="none"/>
        <c:tickLblPos val="nextTo"/>
        <c:crossAx val="152515712"/>
        <c:crosses val="autoZero"/>
        <c:auto val="1"/>
        <c:lblAlgn val="ctr"/>
        <c:lblOffset val="100"/>
      </c:catAx>
      <c:valAx>
        <c:axId val="152515712"/>
        <c:scaling>
          <c:orientation val="minMax"/>
          <c:max val="1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2505728"/>
        <c:crosses val="autoZero"/>
        <c:crossBetween val="between"/>
        <c:majorUnit val="0.1"/>
      </c:valAx>
    </c:plotArea>
    <c:legend>
      <c:legendPos val="b"/>
    </c:legend>
    <c:plotVisOnly val="1"/>
    <c:dispBlanksAs val="gap"/>
  </c:chart>
  <c:txPr>
    <a:bodyPr/>
    <a:lstStyle/>
    <a:p>
      <a:pPr>
        <a:defRPr sz="1400" b="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First Union Formation - Projected Period Rates (Survival)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'PeriodHazard&amp;Trends'!$W$54</c:f>
              <c:strCache>
                <c:ptCount val="1"/>
                <c:pt idx="0">
                  <c:v>Never enter Primary</c:v>
                </c:pt>
              </c:strCache>
            </c:strRef>
          </c:tx>
          <c:marker>
            <c:symbol val="none"/>
          </c:marker>
          <c:cat>
            <c:strRef>
              <c:f>'PeriodHazard&amp;Trends'!$V$55:$V$63</c:f>
              <c:strCache>
                <c:ptCount val="9"/>
                <c:pt idx="0">
                  <c:v>Start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</c:strCache>
            </c:strRef>
          </c:cat>
          <c:val>
            <c:numRef>
              <c:f>'PeriodHazard&amp;Trends'!$W$55:$W$63</c:f>
              <c:numCache>
                <c:formatCode>General</c:formatCode>
                <c:ptCount val="9"/>
                <c:pt idx="0">
                  <c:v>1</c:v>
                </c:pt>
                <c:pt idx="1">
                  <c:v>0.84821257045557452</c:v>
                </c:pt>
                <c:pt idx="2">
                  <c:v>0.48787625253705141</c:v>
                </c:pt>
                <c:pt idx="3">
                  <c:v>0.36295563282199444</c:v>
                </c:pt>
                <c:pt idx="4">
                  <c:v>0.28659692828829536</c:v>
                </c:pt>
                <c:pt idx="5">
                  <c:v>0.25641642121238117</c:v>
                </c:pt>
                <c:pt idx="6">
                  <c:v>0.24413851667949554</c:v>
                </c:pt>
                <c:pt idx="7">
                  <c:v>0.23751445313090655</c:v>
                </c:pt>
                <c:pt idx="8">
                  <c:v>0.23486124986302223</c:v>
                </c:pt>
              </c:numCache>
            </c:numRef>
          </c:val>
        </c:ser>
        <c:ser>
          <c:idx val="1"/>
          <c:order val="1"/>
          <c:tx>
            <c:strRef>
              <c:f>'PeriodHazard&amp;Trends'!$X$54</c:f>
              <c:strCache>
                <c:ptCount val="1"/>
                <c:pt idx="0">
                  <c:v>Enter Primary</c:v>
                </c:pt>
              </c:strCache>
            </c:strRef>
          </c:tx>
          <c:marker>
            <c:symbol val="none"/>
          </c:marker>
          <c:cat>
            <c:strRef>
              <c:f>'PeriodHazard&amp;Trends'!$V$55:$V$63</c:f>
              <c:strCache>
                <c:ptCount val="9"/>
                <c:pt idx="0">
                  <c:v>Start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</c:strCache>
            </c:strRef>
          </c:cat>
          <c:val>
            <c:numRef>
              <c:f>'PeriodHazard&amp;Trends'!$X$55:$X$63</c:f>
              <c:numCache>
                <c:formatCode>General</c:formatCode>
                <c:ptCount val="9"/>
                <c:pt idx="0">
                  <c:v>1</c:v>
                </c:pt>
                <c:pt idx="1">
                  <c:v>0.9001706255484907</c:v>
                </c:pt>
                <c:pt idx="2">
                  <c:v>0.60716205644188026</c:v>
                </c:pt>
                <c:pt idx="3">
                  <c:v>0.4002137454454005</c:v>
                </c:pt>
                <c:pt idx="4">
                  <c:v>0.27853859473502662</c:v>
                </c:pt>
                <c:pt idx="5">
                  <c:v>0.23420690197786503</c:v>
                </c:pt>
                <c:pt idx="6">
                  <c:v>0.2117567012475684</c:v>
                </c:pt>
                <c:pt idx="7">
                  <c:v>0.20696043324689023</c:v>
                </c:pt>
                <c:pt idx="8">
                  <c:v>0.20557012218423557</c:v>
                </c:pt>
              </c:numCache>
            </c:numRef>
          </c:val>
        </c:ser>
        <c:ser>
          <c:idx val="2"/>
          <c:order val="2"/>
          <c:tx>
            <c:strRef>
              <c:f>'PeriodHazard&amp;Trends'!$Y$54</c:f>
              <c:strCache>
                <c:ptCount val="1"/>
                <c:pt idx="0">
                  <c:v>Finish Primary</c:v>
                </c:pt>
              </c:strCache>
            </c:strRef>
          </c:tx>
          <c:marker>
            <c:symbol val="none"/>
          </c:marker>
          <c:cat>
            <c:strRef>
              <c:f>'PeriodHazard&amp;Trends'!$V$55:$V$63</c:f>
              <c:strCache>
                <c:ptCount val="9"/>
                <c:pt idx="0">
                  <c:v>Start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</c:strCache>
            </c:strRef>
          </c:cat>
          <c:val>
            <c:numRef>
              <c:f>'PeriodHazard&amp;Trends'!$Y$55:$Y$63</c:f>
              <c:numCache>
                <c:formatCode>General</c:formatCode>
                <c:ptCount val="9"/>
                <c:pt idx="0">
                  <c:v>1</c:v>
                </c:pt>
                <c:pt idx="1">
                  <c:v>0.9665844551223971</c:v>
                </c:pt>
                <c:pt idx="2">
                  <c:v>0.80145167974239817</c:v>
                </c:pt>
                <c:pt idx="3">
                  <c:v>0.55819317298116222</c:v>
                </c:pt>
                <c:pt idx="4">
                  <c:v>0.35009861463030234</c:v>
                </c:pt>
                <c:pt idx="5">
                  <c:v>0.24154078007675603</c:v>
                </c:pt>
                <c:pt idx="6">
                  <c:v>0.20009847062262984</c:v>
                </c:pt>
                <c:pt idx="7">
                  <c:v>0.18263655946903004</c:v>
                </c:pt>
                <c:pt idx="8">
                  <c:v>0.17412521714068621</c:v>
                </c:pt>
              </c:numCache>
            </c:numRef>
          </c:val>
        </c:ser>
        <c:marker val="1"/>
        <c:axId val="152541440"/>
        <c:axId val="152559616"/>
      </c:lineChart>
      <c:catAx>
        <c:axId val="152541440"/>
        <c:scaling>
          <c:orientation val="minMax"/>
        </c:scaling>
        <c:axPos val="b"/>
        <c:numFmt formatCode="General" sourceLinked="0"/>
        <c:majorTickMark val="none"/>
        <c:tickLblPos val="nextTo"/>
        <c:crossAx val="152559616"/>
        <c:crosses val="autoZero"/>
        <c:auto val="1"/>
        <c:lblAlgn val="ctr"/>
        <c:lblOffset val="100"/>
      </c:catAx>
      <c:valAx>
        <c:axId val="152559616"/>
        <c:scaling>
          <c:orientation val="minMax"/>
          <c:max val="1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2541440"/>
        <c:crosses val="autoZero"/>
        <c:crossBetween val="between"/>
        <c:majorUnit val="0.1"/>
      </c:valAx>
    </c:plotArea>
    <c:legend>
      <c:legendPos val="b"/>
    </c:legend>
    <c:plotVisOnly val="1"/>
    <c:dispBlanksAs val="gap"/>
  </c:chart>
  <c:txPr>
    <a:bodyPr/>
    <a:lstStyle/>
    <a:p>
      <a:pPr>
        <a:defRPr sz="1400" b="0"/>
      </a:pPr>
      <a:endParaRPr lang="en-US"/>
    </a:p>
  </c:txPr>
  <c:printSettings>
    <c:headerFooter/>
    <c:pageMargins b="0.75000000000000222" l="0.70000000000000162" r="0.70000000000000162" t="0.750000000000002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Union Formation - Never Enter Primary</a:t>
            </a:r>
          </a:p>
          <a:p>
            <a:pPr>
              <a:defRPr sz="1400"/>
            </a:pPr>
            <a:r>
              <a:rPr lang="en-US" sz="1400"/>
              <a:t>(Cohort Survival)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CohortSurvival!$AS$28</c:f>
              <c:strCache>
                <c:ptCount val="1"/>
                <c:pt idx="0">
                  <c:v>1955-64</c:v>
                </c:pt>
              </c:strCache>
            </c:strRef>
          </c:tx>
          <c:marker>
            <c:symbol val="none"/>
          </c:marker>
          <c:cat>
            <c:strRef>
              <c:f>CohortSurvival!$AR$29:$AR$49</c:f>
              <c:strCache>
                <c:ptCount val="21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  <c:pt idx="20">
                  <c:v>49</c:v>
                </c:pt>
              </c:strCache>
            </c:strRef>
          </c:cat>
          <c:val>
            <c:numRef>
              <c:f>CohortSurvival!$AS$29:$AS$49</c:f>
              <c:numCache>
                <c:formatCode>General</c:formatCode>
                <c:ptCount val="21"/>
                <c:pt idx="0">
                  <c:v>1</c:v>
                </c:pt>
                <c:pt idx="1">
                  <c:v>0.95358682388614446</c:v>
                </c:pt>
                <c:pt idx="2">
                  <c:v>0.87138236765976329</c:v>
                </c:pt>
                <c:pt idx="3">
                  <c:v>0.6846514515991351</c:v>
                </c:pt>
                <c:pt idx="4">
                  <c:v>0.57005843834296277</c:v>
                </c:pt>
                <c:pt idx="5">
                  <c:v>0.42042675509865285</c:v>
                </c:pt>
                <c:pt idx="6">
                  <c:v>0.24691419286951252</c:v>
                </c:pt>
                <c:pt idx="7">
                  <c:v>0.19807344157794518</c:v>
                </c:pt>
                <c:pt idx="8">
                  <c:v>0.13476310766123634</c:v>
                </c:pt>
                <c:pt idx="9">
                  <c:v>0.11979180515772865</c:v>
                </c:pt>
                <c:pt idx="10">
                  <c:v>0.10401776262014503</c:v>
                </c:pt>
                <c:pt idx="11">
                  <c:v>6.4811734762836928E-2</c:v>
                </c:pt>
                <c:pt idx="12">
                  <c:v>5.9683862798814956E-2</c:v>
                </c:pt>
                <c:pt idx="13">
                  <c:v>5.1801933715417345E-2</c:v>
                </c:pt>
                <c:pt idx="14">
                  <c:v>4.9329204004543277E-2</c:v>
                </c:pt>
                <c:pt idx="15">
                  <c:v>4.6891202550763483E-2</c:v>
                </c:pt>
                <c:pt idx="16">
                  <c:v>4.3237971495352037E-2</c:v>
                </c:pt>
                <c:pt idx="17">
                  <c:v>4.2372284412322013E-2</c:v>
                </c:pt>
                <c:pt idx="18">
                  <c:v>4.1456342227424323E-2</c:v>
                </c:pt>
                <c:pt idx="19">
                  <c:v>4.1167959797110715E-2</c:v>
                </c:pt>
                <c:pt idx="20">
                  <c:v>4.0704061514555891E-2</c:v>
                </c:pt>
              </c:numCache>
            </c:numRef>
          </c:val>
        </c:ser>
        <c:ser>
          <c:idx val="1"/>
          <c:order val="1"/>
          <c:tx>
            <c:strRef>
              <c:f>CohortSurvival!$AT$28</c:f>
              <c:strCache>
                <c:ptCount val="1"/>
                <c:pt idx="0">
                  <c:v>1965-1974</c:v>
                </c:pt>
              </c:strCache>
            </c:strRef>
          </c:tx>
          <c:marker>
            <c:symbol val="none"/>
          </c:marker>
          <c:cat>
            <c:strRef>
              <c:f>CohortSurvival!$AR$29:$AR$49</c:f>
              <c:strCache>
                <c:ptCount val="21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  <c:pt idx="20">
                  <c:v>49</c:v>
                </c:pt>
              </c:strCache>
            </c:strRef>
          </c:cat>
          <c:val>
            <c:numRef>
              <c:f>CohortSurvival!$AT$29:$AT$49</c:f>
              <c:numCache>
                <c:formatCode>General</c:formatCode>
                <c:ptCount val="21"/>
                <c:pt idx="0">
                  <c:v>1</c:v>
                </c:pt>
                <c:pt idx="1">
                  <c:v>0.95747295859727866</c:v>
                </c:pt>
                <c:pt idx="2">
                  <c:v>0.87749414151551364</c:v>
                </c:pt>
                <c:pt idx="3">
                  <c:v>0.68726123796043437</c:v>
                </c:pt>
                <c:pt idx="4">
                  <c:v>0.56759405935707952</c:v>
                </c:pt>
                <c:pt idx="5">
                  <c:v>0.41164687362797209</c:v>
                </c:pt>
                <c:pt idx="6">
                  <c:v>0.24709786654473936</c:v>
                </c:pt>
                <c:pt idx="7">
                  <c:v>0.19672072414224942</c:v>
                </c:pt>
                <c:pt idx="8">
                  <c:v>0.13838386845472039</c:v>
                </c:pt>
                <c:pt idx="9">
                  <c:v>0.12169489831985392</c:v>
                </c:pt>
                <c:pt idx="10">
                  <c:v>0.10504111857561295</c:v>
                </c:pt>
                <c:pt idx="11">
                  <c:v>7.6552063576858578E-2</c:v>
                </c:pt>
                <c:pt idx="12">
                  <c:v>7.0042799664329705E-2</c:v>
                </c:pt>
                <c:pt idx="13">
                  <c:v>6.3164098559776491E-2</c:v>
                </c:pt>
                <c:pt idx="14">
                  <c:v>6.0438932734373188E-2</c:v>
                </c:pt>
                <c:pt idx="15">
                  <c:v>5.7754373548859948E-2</c:v>
                </c:pt>
                <c:pt idx="16">
                  <c:v>5.4601059044498475E-2</c:v>
                </c:pt>
                <c:pt idx="17">
                  <c:v>5.3004121728052717E-2</c:v>
                </c:pt>
                <c:pt idx="18">
                  <c:v>5.1513704495696741E-2</c:v>
                </c:pt>
                <c:pt idx="19">
                  <c:v>5.0456706874377949E-2</c:v>
                </c:pt>
              </c:numCache>
            </c:numRef>
          </c:val>
        </c:ser>
        <c:ser>
          <c:idx val="2"/>
          <c:order val="2"/>
          <c:tx>
            <c:strRef>
              <c:f>CohortSurvival!$AU$28</c:f>
              <c:strCache>
                <c:ptCount val="1"/>
                <c:pt idx="0">
                  <c:v>1975-84</c:v>
                </c:pt>
              </c:strCache>
            </c:strRef>
          </c:tx>
          <c:marker>
            <c:symbol val="none"/>
          </c:marker>
          <c:cat>
            <c:strRef>
              <c:f>CohortSurvival!$AR$29:$AR$49</c:f>
              <c:strCache>
                <c:ptCount val="21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  <c:pt idx="20">
                  <c:v>49</c:v>
                </c:pt>
              </c:strCache>
            </c:strRef>
          </c:cat>
          <c:val>
            <c:numRef>
              <c:f>CohortSurvival!$AU$29:$AU$49</c:f>
              <c:numCache>
                <c:formatCode>General</c:formatCode>
                <c:ptCount val="21"/>
                <c:pt idx="0">
                  <c:v>1</c:v>
                </c:pt>
                <c:pt idx="1">
                  <c:v>0.95891619099298742</c:v>
                </c:pt>
                <c:pt idx="2">
                  <c:v>0.88027950730812865</c:v>
                </c:pt>
                <c:pt idx="3">
                  <c:v>0.68667497941206224</c:v>
                </c:pt>
                <c:pt idx="4">
                  <c:v>0.55766268865682378</c:v>
                </c:pt>
                <c:pt idx="5">
                  <c:v>0.40043589007746255</c:v>
                </c:pt>
                <c:pt idx="6">
                  <c:v>0.26540004169010484</c:v>
                </c:pt>
                <c:pt idx="7">
                  <c:v>0.21345193509912114</c:v>
                </c:pt>
                <c:pt idx="8">
                  <c:v>0.16551497580683722</c:v>
                </c:pt>
                <c:pt idx="9">
                  <c:v>0.14781771791708198</c:v>
                </c:pt>
                <c:pt idx="10">
                  <c:v>0.13237297137668683</c:v>
                </c:pt>
                <c:pt idx="11">
                  <c:v>0.11657929426933676</c:v>
                </c:pt>
                <c:pt idx="12">
                  <c:v>0.10976530318301136</c:v>
                </c:pt>
                <c:pt idx="13">
                  <c:v>0.10319998203646001</c:v>
                </c:pt>
                <c:pt idx="14">
                  <c:v>9.7619344827827109E-2</c:v>
                </c:pt>
              </c:numCache>
            </c:numRef>
          </c:val>
        </c:ser>
        <c:ser>
          <c:idx val="3"/>
          <c:order val="3"/>
          <c:tx>
            <c:strRef>
              <c:f>CohortSurvival!$AV$28</c:f>
              <c:strCache>
                <c:ptCount val="1"/>
                <c:pt idx="0">
                  <c:v>1985-94</c:v>
                </c:pt>
              </c:strCache>
            </c:strRef>
          </c:tx>
          <c:marker>
            <c:symbol val="none"/>
          </c:marker>
          <c:cat>
            <c:strRef>
              <c:f>CohortSurvival!$AR$29:$AR$49</c:f>
              <c:strCache>
                <c:ptCount val="21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  <c:pt idx="20">
                  <c:v>49</c:v>
                </c:pt>
              </c:strCache>
            </c:strRef>
          </c:cat>
          <c:val>
            <c:numRef>
              <c:f>CohortSurvival!$AV$29:$AV$49</c:f>
              <c:numCache>
                <c:formatCode>General</c:formatCode>
                <c:ptCount val="21"/>
                <c:pt idx="0">
                  <c:v>1</c:v>
                </c:pt>
                <c:pt idx="1">
                  <c:v>0.95913753439191418</c:v>
                </c:pt>
                <c:pt idx="2">
                  <c:v>0.87559887339547526</c:v>
                </c:pt>
                <c:pt idx="3">
                  <c:v>0.68660878713456563</c:v>
                </c:pt>
                <c:pt idx="4">
                  <c:v>0.55059641355394118</c:v>
                </c:pt>
                <c:pt idx="5">
                  <c:v>0.40954348125293583</c:v>
                </c:pt>
                <c:pt idx="6">
                  <c:v>0.30692434346211012</c:v>
                </c:pt>
                <c:pt idx="7">
                  <c:v>0.25277740491397166</c:v>
                </c:pt>
                <c:pt idx="8">
                  <c:v>0.21072548742826433</c:v>
                </c:pt>
                <c:pt idx="9">
                  <c:v>0.18605499070739301</c:v>
                </c:pt>
              </c:numCache>
            </c:numRef>
          </c:val>
        </c:ser>
        <c:ser>
          <c:idx val="4"/>
          <c:order val="4"/>
          <c:tx>
            <c:strRef>
              <c:f>CohortSurvival!$AW$28</c:f>
              <c:strCache>
                <c:ptCount val="1"/>
                <c:pt idx="0">
                  <c:v>1995+</c:v>
                </c:pt>
              </c:strCache>
            </c:strRef>
          </c:tx>
          <c:marker>
            <c:symbol val="none"/>
          </c:marker>
          <c:cat>
            <c:strRef>
              <c:f>CohortSurvival!$AR$29:$AR$49</c:f>
              <c:strCache>
                <c:ptCount val="21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  <c:pt idx="20">
                  <c:v>49</c:v>
                </c:pt>
              </c:strCache>
            </c:strRef>
          </c:cat>
          <c:val>
            <c:numRef>
              <c:f>CohortSurvival!$AW$29:$AW$49</c:f>
              <c:numCache>
                <c:formatCode>General</c:formatCode>
                <c:ptCount val="21"/>
                <c:pt idx="0">
                  <c:v>1</c:v>
                </c:pt>
                <c:pt idx="1">
                  <c:v>0.96379718067314046</c:v>
                </c:pt>
                <c:pt idx="2">
                  <c:v>0.88961650711333295</c:v>
                </c:pt>
                <c:pt idx="3">
                  <c:v>0.70716391084909969</c:v>
                </c:pt>
                <c:pt idx="4">
                  <c:v>0.53924093728582123</c:v>
                </c:pt>
              </c:numCache>
            </c:numRef>
          </c:val>
        </c:ser>
        <c:marker val="1"/>
        <c:axId val="152827008"/>
        <c:axId val="152828544"/>
      </c:lineChart>
      <c:catAx>
        <c:axId val="152827008"/>
        <c:scaling>
          <c:orientation val="minMax"/>
        </c:scaling>
        <c:axPos val="b"/>
        <c:majorGridlines/>
        <c:numFmt formatCode="General" sourceLinked="0"/>
        <c:majorTickMark val="none"/>
        <c:tickLblPos val="nextTo"/>
        <c:crossAx val="152828544"/>
        <c:crosses val="autoZero"/>
        <c:auto val="1"/>
        <c:lblAlgn val="ctr"/>
        <c:lblOffset val="100"/>
      </c:catAx>
      <c:valAx>
        <c:axId val="152828544"/>
        <c:scaling>
          <c:orientation val="minMax"/>
          <c:max val="1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2827008"/>
        <c:crosses val="autoZero"/>
        <c:crossBetween val="between"/>
        <c:majorUnit val="0.1"/>
      </c:valAx>
    </c:plotArea>
    <c:legend>
      <c:legendPos val="b"/>
    </c:legend>
    <c:plotVisOnly val="1"/>
    <c:dispBlanksAs val="gap"/>
  </c:chart>
  <c:txPr>
    <a:bodyPr/>
    <a:lstStyle/>
    <a:p>
      <a:pPr>
        <a:defRPr sz="1400" b="0"/>
      </a:pPr>
      <a:endParaRPr lang="en-US"/>
    </a:p>
  </c:txPr>
  <c:printSettings>
    <c:headerFooter/>
    <c:pageMargins b="0.75000000000000133" l="0.70000000000000062" r="0.70000000000000062" t="0.75000000000000133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Union Formation - Enter Primary</a:t>
            </a:r>
          </a:p>
          <a:p>
            <a:pPr>
              <a:defRPr sz="1400"/>
            </a:pPr>
            <a:r>
              <a:rPr lang="en-US" sz="1400"/>
              <a:t>(Cohort Survival)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CohortSurvival!$BA$28</c:f>
              <c:strCache>
                <c:ptCount val="1"/>
                <c:pt idx="0">
                  <c:v>1955-64</c:v>
                </c:pt>
              </c:strCache>
            </c:strRef>
          </c:tx>
          <c:marker>
            <c:symbol val="none"/>
          </c:marker>
          <c:cat>
            <c:strRef>
              <c:f>CohortSurvival!$AZ$29:$AZ$49</c:f>
              <c:strCache>
                <c:ptCount val="21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  <c:pt idx="20">
                  <c:v>49</c:v>
                </c:pt>
              </c:strCache>
            </c:strRef>
          </c:cat>
          <c:val>
            <c:numRef>
              <c:f>CohortSurvival!$BA$29:$BA$49</c:f>
              <c:numCache>
                <c:formatCode>General</c:formatCode>
                <c:ptCount val="21"/>
                <c:pt idx="0">
                  <c:v>1</c:v>
                </c:pt>
                <c:pt idx="1">
                  <c:v>0.95893019127157764</c:v>
                </c:pt>
                <c:pt idx="2">
                  <c:v>0.86773665778704312</c:v>
                </c:pt>
                <c:pt idx="3">
                  <c:v>0.6774858581672577</c:v>
                </c:pt>
                <c:pt idx="4">
                  <c:v>0.54551029570542464</c:v>
                </c:pt>
                <c:pt idx="5">
                  <c:v>0.3880529808881451</c:v>
                </c:pt>
                <c:pt idx="6">
                  <c:v>0.24442900019216673</c:v>
                </c:pt>
                <c:pt idx="7">
                  <c:v>0.19438129708395391</c:v>
                </c:pt>
                <c:pt idx="8">
                  <c:v>0.14638850475072521</c:v>
                </c:pt>
                <c:pt idx="9">
                  <c:v>0.12949505291510482</c:v>
                </c:pt>
                <c:pt idx="10">
                  <c:v>0.11246990547645103</c:v>
                </c:pt>
                <c:pt idx="11">
                  <c:v>8.7527854424220924E-2</c:v>
                </c:pt>
                <c:pt idx="12">
                  <c:v>8.0763754259267254E-2</c:v>
                </c:pt>
                <c:pt idx="13">
                  <c:v>7.1133306927406756E-2</c:v>
                </c:pt>
                <c:pt idx="14">
                  <c:v>6.6245721323344678E-2</c:v>
                </c:pt>
                <c:pt idx="15">
                  <c:v>6.2796018952090998E-2</c:v>
                </c:pt>
                <c:pt idx="16">
                  <c:v>6.0325076460239054E-2</c:v>
                </c:pt>
                <c:pt idx="17">
                  <c:v>5.9175776593065978E-2</c:v>
                </c:pt>
                <c:pt idx="18">
                  <c:v>5.8189392517816942E-2</c:v>
                </c:pt>
                <c:pt idx="19">
                  <c:v>5.75330795544126E-2</c:v>
                </c:pt>
                <c:pt idx="20">
                  <c:v>5.7153102685785988E-2</c:v>
                </c:pt>
              </c:numCache>
            </c:numRef>
          </c:val>
        </c:ser>
        <c:ser>
          <c:idx val="1"/>
          <c:order val="1"/>
          <c:tx>
            <c:strRef>
              <c:f>CohortSurvival!$BB$28</c:f>
              <c:strCache>
                <c:ptCount val="1"/>
                <c:pt idx="0">
                  <c:v>1965-1974</c:v>
                </c:pt>
              </c:strCache>
            </c:strRef>
          </c:tx>
          <c:marker>
            <c:symbol val="none"/>
          </c:marker>
          <c:cat>
            <c:strRef>
              <c:f>CohortSurvival!$AZ$29:$AZ$49</c:f>
              <c:strCache>
                <c:ptCount val="21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  <c:pt idx="20">
                  <c:v>49</c:v>
                </c:pt>
              </c:strCache>
            </c:strRef>
          </c:cat>
          <c:val>
            <c:numRef>
              <c:f>CohortSurvival!$BB$29:$BB$49</c:f>
              <c:numCache>
                <c:formatCode>General</c:formatCode>
                <c:ptCount val="21"/>
                <c:pt idx="0">
                  <c:v>1</c:v>
                </c:pt>
                <c:pt idx="1">
                  <c:v>0.96711912580940906</c:v>
                </c:pt>
                <c:pt idx="2">
                  <c:v>0.88364966628639841</c:v>
                </c:pt>
                <c:pt idx="3">
                  <c:v>0.71977760257458978</c:v>
                </c:pt>
                <c:pt idx="4">
                  <c:v>0.58992822619461383</c:v>
                </c:pt>
                <c:pt idx="5">
                  <c:v>0.43900538476618239</c:v>
                </c:pt>
                <c:pt idx="6">
                  <c:v>0.30018065567007229</c:v>
                </c:pt>
                <c:pt idx="7">
                  <c:v>0.23744724654267921</c:v>
                </c:pt>
                <c:pt idx="8">
                  <c:v>0.17206458129423416</c:v>
                </c:pt>
                <c:pt idx="9">
                  <c:v>0.14493921954382843</c:v>
                </c:pt>
                <c:pt idx="10">
                  <c:v>0.12256737502352311</c:v>
                </c:pt>
                <c:pt idx="11">
                  <c:v>9.3526449531632819E-2</c:v>
                </c:pt>
                <c:pt idx="12">
                  <c:v>8.3269178856462997E-2</c:v>
                </c:pt>
                <c:pt idx="13">
                  <c:v>7.4689511873552092E-2</c:v>
                </c:pt>
                <c:pt idx="14">
                  <c:v>7.0563532835969903E-2</c:v>
                </c:pt>
                <c:pt idx="15">
                  <c:v>6.6518298749966037E-2</c:v>
                </c:pt>
                <c:pt idx="16">
                  <c:v>6.3236462873290961E-2</c:v>
                </c:pt>
                <c:pt idx="17">
                  <c:v>6.1498899416282345E-2</c:v>
                </c:pt>
                <c:pt idx="18">
                  <c:v>5.9288222587317432E-2</c:v>
                </c:pt>
                <c:pt idx="19">
                  <c:v>5.5965804986252615E-2</c:v>
                </c:pt>
              </c:numCache>
            </c:numRef>
          </c:val>
        </c:ser>
        <c:ser>
          <c:idx val="2"/>
          <c:order val="2"/>
          <c:tx>
            <c:strRef>
              <c:f>CohortSurvival!$BC$28</c:f>
              <c:strCache>
                <c:ptCount val="1"/>
                <c:pt idx="0">
                  <c:v>1975-84</c:v>
                </c:pt>
              </c:strCache>
            </c:strRef>
          </c:tx>
          <c:marker>
            <c:symbol val="none"/>
          </c:marker>
          <c:cat>
            <c:strRef>
              <c:f>CohortSurvival!$AZ$29:$AZ$49</c:f>
              <c:strCache>
                <c:ptCount val="21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  <c:pt idx="20">
                  <c:v>49</c:v>
                </c:pt>
              </c:strCache>
            </c:strRef>
          </c:cat>
          <c:val>
            <c:numRef>
              <c:f>CohortSurvival!$BC$29:$BC$49</c:f>
              <c:numCache>
                <c:formatCode>General</c:formatCode>
                <c:ptCount val="21"/>
                <c:pt idx="0">
                  <c:v>1</c:v>
                </c:pt>
                <c:pt idx="1">
                  <c:v>0.97339725655654719</c:v>
                </c:pt>
                <c:pt idx="2">
                  <c:v>0.90506600883755828</c:v>
                </c:pt>
                <c:pt idx="3">
                  <c:v>0.75464910451525791</c:v>
                </c:pt>
                <c:pt idx="4">
                  <c:v>0.62575710147070729</c:v>
                </c:pt>
                <c:pt idx="5">
                  <c:v>0.46859163692752437</c:v>
                </c:pt>
                <c:pt idx="6">
                  <c:v>0.33189806179469489</c:v>
                </c:pt>
                <c:pt idx="7">
                  <c:v>0.26295304470168407</c:v>
                </c:pt>
                <c:pt idx="8">
                  <c:v>0.20099010519909333</c:v>
                </c:pt>
                <c:pt idx="9">
                  <c:v>0.17215686706232752</c:v>
                </c:pt>
                <c:pt idx="10">
                  <c:v>0.14534983313498942</c:v>
                </c:pt>
                <c:pt idx="11">
                  <c:v>0.12267336806608677</c:v>
                </c:pt>
                <c:pt idx="12">
                  <c:v>0.11137139075014835</c:v>
                </c:pt>
                <c:pt idx="13">
                  <c:v>0.1006776751962699</c:v>
                </c:pt>
                <c:pt idx="14">
                  <c:v>9.2159325578772405E-2</c:v>
                </c:pt>
              </c:numCache>
            </c:numRef>
          </c:val>
        </c:ser>
        <c:ser>
          <c:idx val="3"/>
          <c:order val="3"/>
          <c:tx>
            <c:strRef>
              <c:f>CohortSurvival!$BD$28</c:f>
              <c:strCache>
                <c:ptCount val="1"/>
                <c:pt idx="0">
                  <c:v>1985-94</c:v>
                </c:pt>
              </c:strCache>
            </c:strRef>
          </c:tx>
          <c:marker>
            <c:symbol val="none"/>
          </c:marker>
          <c:cat>
            <c:strRef>
              <c:f>CohortSurvival!$AZ$29:$AZ$49</c:f>
              <c:strCache>
                <c:ptCount val="21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  <c:pt idx="20">
                  <c:v>49</c:v>
                </c:pt>
              </c:strCache>
            </c:strRef>
          </c:cat>
          <c:val>
            <c:numRef>
              <c:f>CohortSurvival!$BD$29:$BD$49</c:f>
              <c:numCache>
                <c:formatCode>General</c:formatCode>
                <c:ptCount val="21"/>
                <c:pt idx="0">
                  <c:v>1</c:v>
                </c:pt>
                <c:pt idx="1">
                  <c:v>0.9750499290630551</c:v>
                </c:pt>
                <c:pt idx="2">
                  <c:v>0.91288734127876192</c:v>
                </c:pt>
                <c:pt idx="3">
                  <c:v>0.76731674251406101</c:v>
                </c:pt>
                <c:pt idx="4">
                  <c:v>0.63651684263958164</c:v>
                </c:pt>
                <c:pt idx="5">
                  <c:v>0.48548465419477488</c:v>
                </c:pt>
                <c:pt idx="6">
                  <c:v>0.36739629155700465</c:v>
                </c:pt>
                <c:pt idx="7">
                  <c:v>0.2923870619097948</c:v>
                </c:pt>
                <c:pt idx="8">
                  <c:v>0.23320075195596485</c:v>
                </c:pt>
                <c:pt idx="9">
                  <c:v>0.19151537239118052</c:v>
                </c:pt>
              </c:numCache>
            </c:numRef>
          </c:val>
        </c:ser>
        <c:ser>
          <c:idx val="4"/>
          <c:order val="4"/>
          <c:tx>
            <c:strRef>
              <c:f>CohortSurvival!$BE$28</c:f>
              <c:strCache>
                <c:ptCount val="1"/>
                <c:pt idx="0">
                  <c:v>1995+</c:v>
                </c:pt>
              </c:strCache>
            </c:strRef>
          </c:tx>
          <c:marker>
            <c:symbol val="none"/>
          </c:marker>
          <c:cat>
            <c:strRef>
              <c:f>CohortSurvival!$AZ$29:$AZ$49</c:f>
              <c:strCache>
                <c:ptCount val="21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  <c:pt idx="20">
                  <c:v>49</c:v>
                </c:pt>
              </c:strCache>
            </c:strRef>
          </c:cat>
          <c:val>
            <c:numRef>
              <c:f>CohortSurvival!$BE$29:$BE$49</c:f>
              <c:numCache>
                <c:formatCode>General</c:formatCode>
                <c:ptCount val="21"/>
                <c:pt idx="0">
                  <c:v>1</c:v>
                </c:pt>
                <c:pt idx="1">
                  <c:v>0.98167360861042119</c:v>
                </c:pt>
                <c:pt idx="2">
                  <c:v>0.93388348213206873</c:v>
                </c:pt>
                <c:pt idx="3">
                  <c:v>0.80789223651940301</c:v>
                </c:pt>
                <c:pt idx="4">
                  <c:v>0.67231977230239959</c:v>
                </c:pt>
              </c:numCache>
            </c:numRef>
          </c:val>
        </c:ser>
        <c:marker val="1"/>
        <c:axId val="152622208"/>
        <c:axId val="152623744"/>
      </c:lineChart>
      <c:catAx>
        <c:axId val="152622208"/>
        <c:scaling>
          <c:orientation val="minMax"/>
        </c:scaling>
        <c:axPos val="b"/>
        <c:majorGridlines/>
        <c:numFmt formatCode="General" sourceLinked="0"/>
        <c:majorTickMark val="none"/>
        <c:tickLblPos val="nextTo"/>
        <c:crossAx val="152623744"/>
        <c:crosses val="autoZero"/>
        <c:auto val="1"/>
        <c:lblAlgn val="ctr"/>
        <c:lblOffset val="100"/>
      </c:catAx>
      <c:valAx>
        <c:axId val="152623744"/>
        <c:scaling>
          <c:orientation val="minMax"/>
          <c:max val="1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2622208"/>
        <c:crosses val="autoZero"/>
        <c:crossBetween val="between"/>
        <c:majorUnit val="0.1"/>
      </c:valAx>
    </c:plotArea>
    <c:legend>
      <c:legendPos val="b"/>
    </c:legend>
    <c:plotVisOnly val="1"/>
    <c:dispBlanksAs val="gap"/>
  </c:chart>
  <c:txPr>
    <a:bodyPr/>
    <a:lstStyle/>
    <a:p>
      <a:pPr>
        <a:defRPr sz="1400" b="0"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Union Formation - Finish Primary</a:t>
            </a:r>
          </a:p>
          <a:p>
            <a:pPr>
              <a:defRPr sz="1400"/>
            </a:pPr>
            <a:r>
              <a:rPr lang="en-US" sz="1400"/>
              <a:t>(Cohort Survival)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CohortSurvival!$BI$28</c:f>
              <c:strCache>
                <c:ptCount val="1"/>
                <c:pt idx="0">
                  <c:v>1955-64</c:v>
                </c:pt>
              </c:strCache>
            </c:strRef>
          </c:tx>
          <c:marker>
            <c:symbol val="none"/>
          </c:marker>
          <c:cat>
            <c:strRef>
              <c:f>CohortSurvival!$BH$29:$BH$49</c:f>
              <c:strCache>
                <c:ptCount val="21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  <c:pt idx="20">
                  <c:v>49</c:v>
                </c:pt>
              </c:strCache>
            </c:strRef>
          </c:cat>
          <c:val>
            <c:numRef>
              <c:f>CohortSurvival!$BI$29:$BI$49</c:f>
              <c:numCache>
                <c:formatCode>General</c:formatCode>
                <c:ptCount val="21"/>
                <c:pt idx="0">
                  <c:v>1</c:v>
                </c:pt>
                <c:pt idx="1">
                  <c:v>0.97923365296409082</c:v>
                </c:pt>
                <c:pt idx="2">
                  <c:v>0.92084974440939016</c:v>
                </c:pt>
                <c:pt idx="3">
                  <c:v>0.79507152485789978</c:v>
                </c:pt>
                <c:pt idx="4">
                  <c:v>0.66919993968465086</c:v>
                </c:pt>
                <c:pt idx="5">
                  <c:v>0.49838689798824948</c:v>
                </c:pt>
                <c:pt idx="6">
                  <c:v>0.35457896764605334</c:v>
                </c:pt>
                <c:pt idx="7">
                  <c:v>0.26797392445891877</c:v>
                </c:pt>
                <c:pt idx="8">
                  <c:v>0.18795118577501857</c:v>
                </c:pt>
                <c:pt idx="9">
                  <c:v>0.15819228376939229</c:v>
                </c:pt>
                <c:pt idx="10">
                  <c:v>0.12565829505760825</c:v>
                </c:pt>
                <c:pt idx="11">
                  <c:v>8.7235527987097314E-2</c:v>
                </c:pt>
                <c:pt idx="12">
                  <c:v>7.6675641694366387E-2</c:v>
                </c:pt>
                <c:pt idx="13">
                  <c:v>6.3345107808728554E-2</c:v>
                </c:pt>
                <c:pt idx="14">
                  <c:v>5.7204380577844723E-2</c:v>
                </c:pt>
                <c:pt idx="15">
                  <c:v>5.2800490422929447E-2</c:v>
                </c:pt>
                <c:pt idx="16">
                  <c:v>4.9089328989064797E-2</c:v>
                </c:pt>
                <c:pt idx="17">
                  <c:v>4.7854209122946675E-2</c:v>
                </c:pt>
                <c:pt idx="18">
                  <c:v>4.6801641588329557E-2</c:v>
                </c:pt>
                <c:pt idx="19">
                  <c:v>4.5395268383224698E-2</c:v>
                </c:pt>
                <c:pt idx="20">
                  <c:v>4.5182745579052969E-2</c:v>
                </c:pt>
              </c:numCache>
            </c:numRef>
          </c:val>
        </c:ser>
        <c:ser>
          <c:idx val="1"/>
          <c:order val="1"/>
          <c:tx>
            <c:strRef>
              <c:f>CohortSurvival!$BJ$28</c:f>
              <c:strCache>
                <c:ptCount val="1"/>
                <c:pt idx="0">
                  <c:v>1965-1974</c:v>
                </c:pt>
              </c:strCache>
            </c:strRef>
          </c:tx>
          <c:marker>
            <c:symbol val="none"/>
          </c:marker>
          <c:cat>
            <c:strRef>
              <c:f>CohortSurvival!$BH$29:$BH$49</c:f>
              <c:strCache>
                <c:ptCount val="21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  <c:pt idx="20">
                  <c:v>49</c:v>
                </c:pt>
              </c:strCache>
            </c:strRef>
          </c:cat>
          <c:val>
            <c:numRef>
              <c:f>CohortSurvival!$BJ$29:$BJ$49</c:f>
              <c:numCache>
                <c:formatCode>General</c:formatCode>
                <c:ptCount val="21"/>
                <c:pt idx="0">
                  <c:v>1</c:v>
                </c:pt>
                <c:pt idx="1">
                  <c:v>0.9828385641923415</c:v>
                </c:pt>
                <c:pt idx="2">
                  <c:v>0.93784817820543609</c:v>
                </c:pt>
                <c:pt idx="3">
                  <c:v>0.8331693134719228</c:v>
                </c:pt>
                <c:pt idx="4">
                  <c:v>0.72730773256498571</c:v>
                </c:pt>
                <c:pt idx="5">
                  <c:v>0.58658974775218442</c:v>
                </c:pt>
                <c:pt idx="6">
                  <c:v>0.4466435632992154</c:v>
                </c:pt>
                <c:pt idx="7">
                  <c:v>0.36348283666532488</c:v>
                </c:pt>
                <c:pt idx="8">
                  <c:v>0.27207726242186459</c:v>
                </c:pt>
                <c:pt idx="9">
                  <c:v>0.22326823116646055</c:v>
                </c:pt>
                <c:pt idx="10">
                  <c:v>0.18214266961685049</c:v>
                </c:pt>
                <c:pt idx="11">
                  <c:v>0.1299007216361997</c:v>
                </c:pt>
                <c:pt idx="12">
                  <c:v>0.10993779204763723</c:v>
                </c:pt>
                <c:pt idx="13">
                  <c:v>9.4080394650605387E-2</c:v>
                </c:pt>
                <c:pt idx="14">
                  <c:v>8.4308735110567717E-2</c:v>
                </c:pt>
                <c:pt idx="15">
                  <c:v>7.6305214572960384E-2</c:v>
                </c:pt>
                <c:pt idx="16">
                  <c:v>7.1116393438112963E-2</c:v>
                </c:pt>
                <c:pt idx="17">
                  <c:v>6.5711127466607344E-2</c:v>
                </c:pt>
                <c:pt idx="18">
                  <c:v>6.1000659706905658E-2</c:v>
                </c:pt>
                <c:pt idx="19">
                  <c:v>5.8135359674309724E-2</c:v>
                </c:pt>
              </c:numCache>
            </c:numRef>
          </c:val>
        </c:ser>
        <c:ser>
          <c:idx val="2"/>
          <c:order val="2"/>
          <c:tx>
            <c:strRef>
              <c:f>CohortSurvival!$BK$28</c:f>
              <c:strCache>
                <c:ptCount val="1"/>
                <c:pt idx="0">
                  <c:v>1975-84</c:v>
                </c:pt>
              </c:strCache>
            </c:strRef>
          </c:tx>
          <c:marker>
            <c:symbol val="none"/>
          </c:marker>
          <c:cat>
            <c:strRef>
              <c:f>CohortSurvival!$BH$29:$BH$49</c:f>
              <c:strCache>
                <c:ptCount val="21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  <c:pt idx="20">
                  <c:v>49</c:v>
                </c:pt>
              </c:strCache>
            </c:strRef>
          </c:cat>
          <c:val>
            <c:numRef>
              <c:f>CohortSurvival!$BK$29:$BK$49</c:f>
              <c:numCache>
                <c:formatCode>General</c:formatCode>
                <c:ptCount val="21"/>
                <c:pt idx="0">
                  <c:v>1</c:v>
                </c:pt>
                <c:pt idx="1">
                  <c:v>0.98946567873838986</c:v>
                </c:pt>
                <c:pt idx="2">
                  <c:v>0.95951934710629239</c:v>
                </c:pt>
                <c:pt idx="3">
                  <c:v>0.88073014966951246</c:v>
                </c:pt>
                <c:pt idx="4">
                  <c:v>0.78924727831082331</c:v>
                </c:pt>
                <c:pt idx="5">
                  <c:v>0.65593433115206734</c:v>
                </c:pt>
                <c:pt idx="6">
                  <c:v>0.51817492535128418</c:v>
                </c:pt>
                <c:pt idx="7">
                  <c:v>0.42092811840843158</c:v>
                </c:pt>
                <c:pt idx="8">
                  <c:v>0.32493113870825663</c:v>
                </c:pt>
                <c:pt idx="9">
                  <c:v>0.26662284093031657</c:v>
                </c:pt>
                <c:pt idx="10">
                  <c:v>0.21477622646712238</c:v>
                </c:pt>
                <c:pt idx="11">
                  <c:v>0.16943854233581471</c:v>
                </c:pt>
                <c:pt idx="12">
                  <c:v>0.14265119845370719</c:v>
                </c:pt>
                <c:pt idx="13">
                  <c:v>0.12484446455542138</c:v>
                </c:pt>
                <c:pt idx="14">
                  <c:v>0.10904703239015708</c:v>
                </c:pt>
              </c:numCache>
            </c:numRef>
          </c:val>
        </c:ser>
        <c:ser>
          <c:idx val="3"/>
          <c:order val="3"/>
          <c:tx>
            <c:strRef>
              <c:f>CohortSurvival!$BL$28</c:f>
              <c:strCache>
                <c:ptCount val="1"/>
                <c:pt idx="0">
                  <c:v>1985-94</c:v>
                </c:pt>
              </c:strCache>
            </c:strRef>
          </c:tx>
          <c:marker>
            <c:symbol val="none"/>
          </c:marker>
          <c:cat>
            <c:strRef>
              <c:f>CohortSurvival!$BH$29:$BH$49</c:f>
              <c:strCache>
                <c:ptCount val="21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  <c:pt idx="20">
                  <c:v>49</c:v>
                </c:pt>
              </c:strCache>
            </c:strRef>
          </c:cat>
          <c:val>
            <c:numRef>
              <c:f>CohortSurvival!$BL$29:$BL$49</c:f>
              <c:numCache>
                <c:formatCode>General</c:formatCode>
                <c:ptCount val="21"/>
                <c:pt idx="0">
                  <c:v>1</c:v>
                </c:pt>
                <c:pt idx="1">
                  <c:v>0.99233333991693939</c:v>
                </c:pt>
                <c:pt idx="2">
                  <c:v>0.96994801665313879</c:v>
                </c:pt>
                <c:pt idx="3">
                  <c:v>0.90278576660239107</c:v>
                </c:pt>
                <c:pt idx="4">
                  <c:v>0.81824244398778079</c:v>
                </c:pt>
                <c:pt idx="5">
                  <c:v>0.69464816431149012</c:v>
                </c:pt>
                <c:pt idx="6">
                  <c:v>0.56946360788885708</c:v>
                </c:pt>
                <c:pt idx="7">
                  <c:v>0.46541099665414493</c:v>
                </c:pt>
                <c:pt idx="8">
                  <c:v>0.36475324321794717</c:v>
                </c:pt>
                <c:pt idx="9">
                  <c:v>0.28768423689561401</c:v>
                </c:pt>
              </c:numCache>
            </c:numRef>
          </c:val>
        </c:ser>
        <c:ser>
          <c:idx val="4"/>
          <c:order val="4"/>
          <c:tx>
            <c:strRef>
              <c:f>CohortSurvival!$BM$28</c:f>
              <c:strCache>
                <c:ptCount val="1"/>
                <c:pt idx="0">
                  <c:v>1995+</c:v>
                </c:pt>
              </c:strCache>
            </c:strRef>
          </c:tx>
          <c:marker>
            <c:symbol val="none"/>
          </c:marker>
          <c:cat>
            <c:strRef>
              <c:f>CohortSurvival!$BH$29:$BH$49</c:f>
              <c:strCache>
                <c:ptCount val="21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  <c:pt idx="15">
                  <c:v>39</c:v>
                </c:pt>
                <c:pt idx="16">
                  <c:v>41</c:v>
                </c:pt>
                <c:pt idx="17">
                  <c:v>43</c:v>
                </c:pt>
                <c:pt idx="18">
                  <c:v>45</c:v>
                </c:pt>
                <c:pt idx="19">
                  <c:v>47</c:v>
                </c:pt>
                <c:pt idx="20">
                  <c:v>49</c:v>
                </c:pt>
              </c:strCache>
            </c:strRef>
          </c:cat>
          <c:val>
            <c:numRef>
              <c:f>CohortSurvival!$BM$29:$BM$49</c:f>
              <c:numCache>
                <c:formatCode>General</c:formatCode>
                <c:ptCount val="21"/>
                <c:pt idx="0">
                  <c:v>1</c:v>
                </c:pt>
                <c:pt idx="1">
                  <c:v>0.99367548447614262</c:v>
                </c:pt>
                <c:pt idx="2">
                  <c:v>0.97958545687243481</c:v>
                </c:pt>
                <c:pt idx="3">
                  <c:v>0.91671798034333973</c:v>
                </c:pt>
                <c:pt idx="4">
                  <c:v>0.82446795806468476</c:v>
                </c:pt>
              </c:numCache>
            </c:numRef>
          </c:val>
        </c:ser>
        <c:marker val="1"/>
        <c:axId val="152667648"/>
        <c:axId val="152669184"/>
      </c:lineChart>
      <c:catAx>
        <c:axId val="152667648"/>
        <c:scaling>
          <c:orientation val="minMax"/>
        </c:scaling>
        <c:axPos val="b"/>
        <c:majorGridlines/>
        <c:numFmt formatCode="General" sourceLinked="0"/>
        <c:majorTickMark val="none"/>
        <c:tickLblPos val="nextTo"/>
        <c:crossAx val="152669184"/>
        <c:crosses val="autoZero"/>
        <c:auto val="1"/>
        <c:lblAlgn val="ctr"/>
        <c:lblOffset val="100"/>
      </c:catAx>
      <c:valAx>
        <c:axId val="152669184"/>
        <c:scaling>
          <c:orientation val="minMax"/>
          <c:max val="1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2667648"/>
        <c:crosses val="autoZero"/>
        <c:crossBetween val="between"/>
        <c:majorUnit val="0.1"/>
      </c:valAx>
    </c:plotArea>
    <c:legend>
      <c:legendPos val="b"/>
    </c:legend>
    <c:plotVisOnly val="1"/>
    <c:dispBlanksAs val="gap"/>
  </c:chart>
  <c:txPr>
    <a:bodyPr/>
    <a:lstStyle/>
    <a:p>
      <a:pPr>
        <a:defRPr sz="1400" b="0"/>
      </a:pPr>
      <a:endParaRPr lang="en-US"/>
    </a:p>
  </c:txPr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Union Formation </a:t>
            </a:r>
          </a:p>
          <a:p>
            <a:pPr>
              <a:defRPr sz="1400"/>
            </a:pPr>
            <a:r>
              <a:rPr lang="en-US" sz="1400"/>
              <a:t>1975-84 Birth Cohort (Survival)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CohortSurvival!$AS$54</c:f>
              <c:strCache>
                <c:ptCount val="1"/>
                <c:pt idx="0">
                  <c:v>Never Enter Primary</c:v>
                </c:pt>
              </c:strCache>
            </c:strRef>
          </c:tx>
          <c:marker>
            <c:symbol val="none"/>
          </c:marker>
          <c:cat>
            <c:strRef>
              <c:f>CohortSurvival!$AR$55:$AR$69</c:f>
              <c:strCache>
                <c:ptCount val="15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</c:strCache>
            </c:strRef>
          </c:cat>
          <c:val>
            <c:numRef>
              <c:f>CohortSurvival!$AS$55:$AS$69</c:f>
              <c:numCache>
                <c:formatCode>General</c:formatCode>
                <c:ptCount val="15"/>
                <c:pt idx="0">
                  <c:v>1</c:v>
                </c:pt>
                <c:pt idx="1">
                  <c:v>0.95891619099298742</c:v>
                </c:pt>
                <c:pt idx="2">
                  <c:v>0.88027950730812865</c:v>
                </c:pt>
                <c:pt idx="3">
                  <c:v>0.68667497941206224</c:v>
                </c:pt>
                <c:pt idx="4">
                  <c:v>0.55766268865682378</c:v>
                </c:pt>
                <c:pt idx="5">
                  <c:v>0.40043589007746255</c:v>
                </c:pt>
                <c:pt idx="6">
                  <c:v>0.26540004169010484</c:v>
                </c:pt>
                <c:pt idx="7">
                  <c:v>0.21345193509912114</c:v>
                </c:pt>
                <c:pt idx="8">
                  <c:v>0.16551497580683722</c:v>
                </c:pt>
                <c:pt idx="9">
                  <c:v>0.14781771791708198</c:v>
                </c:pt>
                <c:pt idx="10">
                  <c:v>0.13237297137668683</c:v>
                </c:pt>
                <c:pt idx="11">
                  <c:v>0.11657929426933676</c:v>
                </c:pt>
                <c:pt idx="12">
                  <c:v>0.10976530318301136</c:v>
                </c:pt>
                <c:pt idx="13">
                  <c:v>0.10319998203646001</c:v>
                </c:pt>
                <c:pt idx="14">
                  <c:v>9.7619344827827109E-2</c:v>
                </c:pt>
              </c:numCache>
            </c:numRef>
          </c:val>
        </c:ser>
        <c:ser>
          <c:idx val="1"/>
          <c:order val="1"/>
          <c:tx>
            <c:strRef>
              <c:f>CohortSurvival!$AT$54</c:f>
              <c:strCache>
                <c:ptCount val="1"/>
                <c:pt idx="0">
                  <c:v>Enter Primary</c:v>
                </c:pt>
              </c:strCache>
            </c:strRef>
          </c:tx>
          <c:marker>
            <c:symbol val="none"/>
          </c:marker>
          <c:cat>
            <c:strRef>
              <c:f>CohortSurvival!$AR$55:$AR$69</c:f>
              <c:strCache>
                <c:ptCount val="15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</c:strCache>
            </c:strRef>
          </c:cat>
          <c:val>
            <c:numRef>
              <c:f>CohortSurvival!$AT$55:$AT$69</c:f>
              <c:numCache>
                <c:formatCode>General</c:formatCode>
                <c:ptCount val="15"/>
                <c:pt idx="0">
                  <c:v>1</c:v>
                </c:pt>
                <c:pt idx="1">
                  <c:v>0.97339725655654719</c:v>
                </c:pt>
                <c:pt idx="2">
                  <c:v>0.90506600883755828</c:v>
                </c:pt>
                <c:pt idx="3">
                  <c:v>0.75464910451525791</c:v>
                </c:pt>
                <c:pt idx="4">
                  <c:v>0.62575710147070729</c:v>
                </c:pt>
                <c:pt idx="5">
                  <c:v>0.46859163692752437</c:v>
                </c:pt>
                <c:pt idx="6">
                  <c:v>0.33189806179469489</c:v>
                </c:pt>
                <c:pt idx="7">
                  <c:v>0.26295304470168407</c:v>
                </c:pt>
                <c:pt idx="8">
                  <c:v>0.20099010519909333</c:v>
                </c:pt>
                <c:pt idx="9">
                  <c:v>0.17215686706232752</c:v>
                </c:pt>
                <c:pt idx="10">
                  <c:v>0.14534983313498942</c:v>
                </c:pt>
                <c:pt idx="11">
                  <c:v>0.12267336806608677</c:v>
                </c:pt>
                <c:pt idx="12">
                  <c:v>0.11137139075014835</c:v>
                </c:pt>
                <c:pt idx="13">
                  <c:v>0.1006776751962699</c:v>
                </c:pt>
                <c:pt idx="14">
                  <c:v>9.2159325578772405E-2</c:v>
                </c:pt>
              </c:numCache>
            </c:numRef>
          </c:val>
        </c:ser>
        <c:ser>
          <c:idx val="2"/>
          <c:order val="2"/>
          <c:tx>
            <c:strRef>
              <c:f>CohortSurvival!$AU$54</c:f>
              <c:strCache>
                <c:ptCount val="1"/>
                <c:pt idx="0">
                  <c:v>Finish Primary</c:v>
                </c:pt>
              </c:strCache>
            </c:strRef>
          </c:tx>
          <c:marker>
            <c:symbol val="none"/>
          </c:marker>
          <c:cat>
            <c:strRef>
              <c:f>CohortSurvival!$AR$55:$AR$69</c:f>
              <c:strCache>
                <c:ptCount val="15"/>
                <c:pt idx="0">
                  <c:v>Start</c:v>
                </c:pt>
                <c:pt idx="1">
                  <c:v>11</c:v>
                </c:pt>
                <c:pt idx="2">
                  <c:v>13</c:v>
                </c:pt>
                <c:pt idx="3">
                  <c:v>15</c:v>
                </c:pt>
                <c:pt idx="4">
                  <c:v>17</c:v>
                </c:pt>
                <c:pt idx="5">
                  <c:v>19</c:v>
                </c:pt>
                <c:pt idx="6">
                  <c:v>21</c:v>
                </c:pt>
                <c:pt idx="7">
                  <c:v>23</c:v>
                </c:pt>
                <c:pt idx="8">
                  <c:v>25</c:v>
                </c:pt>
                <c:pt idx="9">
                  <c:v>27</c:v>
                </c:pt>
                <c:pt idx="10">
                  <c:v>29</c:v>
                </c:pt>
                <c:pt idx="11">
                  <c:v>31</c:v>
                </c:pt>
                <c:pt idx="12">
                  <c:v>33</c:v>
                </c:pt>
                <c:pt idx="13">
                  <c:v>35</c:v>
                </c:pt>
                <c:pt idx="14">
                  <c:v>37</c:v>
                </c:pt>
              </c:strCache>
            </c:strRef>
          </c:cat>
          <c:val>
            <c:numRef>
              <c:f>CohortSurvival!$AU$55:$AU$69</c:f>
              <c:numCache>
                <c:formatCode>General</c:formatCode>
                <c:ptCount val="15"/>
                <c:pt idx="0">
                  <c:v>1</c:v>
                </c:pt>
                <c:pt idx="1">
                  <c:v>0.98946567873838986</c:v>
                </c:pt>
                <c:pt idx="2">
                  <c:v>0.95951934710629239</c:v>
                </c:pt>
                <c:pt idx="3">
                  <c:v>0.88073014966951246</c:v>
                </c:pt>
                <c:pt idx="4">
                  <c:v>0.78924727831082331</c:v>
                </c:pt>
                <c:pt idx="5">
                  <c:v>0.65593433115206734</c:v>
                </c:pt>
                <c:pt idx="6">
                  <c:v>0.51817492535128418</c:v>
                </c:pt>
                <c:pt idx="7">
                  <c:v>0.42092811840843158</c:v>
                </c:pt>
                <c:pt idx="8">
                  <c:v>0.32493113870825663</c:v>
                </c:pt>
                <c:pt idx="9">
                  <c:v>0.26662284093031657</c:v>
                </c:pt>
                <c:pt idx="10">
                  <c:v>0.21477622646712238</c:v>
                </c:pt>
                <c:pt idx="11">
                  <c:v>0.16943854233581471</c:v>
                </c:pt>
                <c:pt idx="12">
                  <c:v>0.14265119845370719</c:v>
                </c:pt>
                <c:pt idx="13">
                  <c:v>0.12484446455542138</c:v>
                </c:pt>
                <c:pt idx="14">
                  <c:v>0.10904703239015708</c:v>
                </c:pt>
              </c:numCache>
            </c:numRef>
          </c:val>
        </c:ser>
        <c:marker val="1"/>
        <c:axId val="152697088"/>
        <c:axId val="152854528"/>
      </c:lineChart>
      <c:catAx>
        <c:axId val="152697088"/>
        <c:scaling>
          <c:orientation val="minMax"/>
        </c:scaling>
        <c:axPos val="b"/>
        <c:majorGridlines/>
        <c:numFmt formatCode="General" sourceLinked="0"/>
        <c:majorTickMark val="none"/>
        <c:tickLblPos val="nextTo"/>
        <c:crossAx val="152854528"/>
        <c:crosses val="autoZero"/>
        <c:auto val="1"/>
        <c:lblAlgn val="ctr"/>
        <c:lblOffset val="100"/>
      </c:catAx>
      <c:valAx>
        <c:axId val="152854528"/>
        <c:scaling>
          <c:orientation val="minMax"/>
          <c:max val="1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152697088"/>
        <c:crosses val="autoZero"/>
        <c:crossBetween val="between"/>
        <c:majorUnit val="0.1"/>
      </c:valAx>
    </c:plotArea>
    <c:legend>
      <c:legendPos val="b"/>
    </c:legend>
    <c:plotVisOnly val="1"/>
    <c:dispBlanksAs val="gap"/>
  </c:chart>
  <c:txPr>
    <a:bodyPr/>
    <a:lstStyle/>
    <a:p>
      <a:pPr>
        <a:defRPr sz="1400" b="0"/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11.xml"/><Relationship Id="rId5" Type="http://schemas.openxmlformats.org/officeDocument/2006/relationships/chart" Target="../charts/chart10.xml"/><Relationship Id="rId4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</xdr:colOff>
      <xdr:row>3</xdr:row>
      <xdr:rowOff>66675</xdr:rowOff>
    </xdr:from>
    <xdr:to>
      <xdr:col>17</xdr:col>
      <xdr:colOff>0</xdr:colOff>
      <xdr:row>23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0</xdr:rowOff>
    </xdr:from>
    <xdr:to>
      <xdr:col>17</xdr:col>
      <xdr:colOff>0</xdr:colOff>
      <xdr:row>23</xdr:row>
      <xdr:rowOff>190499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25</xdr:row>
      <xdr:rowOff>0</xdr:rowOff>
    </xdr:from>
    <xdr:to>
      <xdr:col>17</xdr:col>
      <xdr:colOff>0</xdr:colOff>
      <xdr:row>45</xdr:row>
      <xdr:rowOff>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46</xdr:row>
      <xdr:rowOff>0</xdr:rowOff>
    </xdr:from>
    <xdr:to>
      <xdr:col>17</xdr:col>
      <xdr:colOff>0</xdr:colOff>
      <xdr:row>66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67</xdr:row>
      <xdr:rowOff>0</xdr:rowOff>
    </xdr:from>
    <xdr:to>
      <xdr:col>17</xdr:col>
      <xdr:colOff>0</xdr:colOff>
      <xdr:row>87</xdr:row>
      <xdr:rowOff>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0</xdr:colOff>
      <xdr:row>4</xdr:row>
      <xdr:rowOff>0</xdr:rowOff>
    </xdr:from>
    <xdr:to>
      <xdr:col>32</xdr:col>
      <xdr:colOff>0</xdr:colOff>
      <xdr:row>28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0</xdr:colOff>
      <xdr:row>29</xdr:row>
      <xdr:rowOff>0</xdr:rowOff>
    </xdr:from>
    <xdr:to>
      <xdr:col>32</xdr:col>
      <xdr:colOff>0</xdr:colOff>
      <xdr:row>53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0</xdr:colOff>
      <xdr:row>54</xdr:row>
      <xdr:rowOff>0</xdr:rowOff>
    </xdr:from>
    <xdr:to>
      <xdr:col>32</xdr:col>
      <xdr:colOff>0</xdr:colOff>
      <xdr:row>78</xdr:row>
      <xdr:rowOff>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33</xdr:col>
      <xdr:colOff>0</xdr:colOff>
      <xdr:row>4</xdr:row>
      <xdr:rowOff>0</xdr:rowOff>
    </xdr:from>
    <xdr:to>
      <xdr:col>41</xdr:col>
      <xdr:colOff>0</xdr:colOff>
      <xdr:row>28</xdr:row>
      <xdr:rowOff>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33</xdr:col>
      <xdr:colOff>0</xdr:colOff>
      <xdr:row>29</xdr:row>
      <xdr:rowOff>0</xdr:rowOff>
    </xdr:from>
    <xdr:to>
      <xdr:col>41</xdr:col>
      <xdr:colOff>0</xdr:colOff>
      <xdr:row>53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33</xdr:col>
      <xdr:colOff>0</xdr:colOff>
      <xdr:row>54</xdr:row>
      <xdr:rowOff>0</xdr:rowOff>
    </xdr:from>
    <xdr:to>
      <xdr:col>41</xdr:col>
      <xdr:colOff>0</xdr:colOff>
      <xdr:row>78</xdr:row>
      <xdr:rowOff>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36</xdr:row>
      <xdr:rowOff>11907</xdr:rowOff>
    </xdr:from>
    <xdr:to>
      <xdr:col>23</xdr:col>
      <xdr:colOff>0</xdr:colOff>
      <xdr:row>69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36</xdr:row>
      <xdr:rowOff>0</xdr:rowOff>
    </xdr:from>
    <xdr:to>
      <xdr:col>35</xdr:col>
      <xdr:colOff>0</xdr:colOff>
      <xdr:row>69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36</xdr:row>
      <xdr:rowOff>11907</xdr:rowOff>
    </xdr:from>
    <xdr:to>
      <xdr:col>23</xdr:col>
      <xdr:colOff>0</xdr:colOff>
      <xdr:row>69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36</xdr:row>
      <xdr:rowOff>0</xdr:rowOff>
    </xdr:from>
    <xdr:to>
      <xdr:col>35</xdr:col>
      <xdr:colOff>0</xdr:colOff>
      <xdr:row>69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36</xdr:row>
      <xdr:rowOff>11907</xdr:rowOff>
    </xdr:from>
    <xdr:to>
      <xdr:col>23</xdr:col>
      <xdr:colOff>0</xdr:colOff>
      <xdr:row>69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36</xdr:row>
      <xdr:rowOff>0</xdr:rowOff>
    </xdr:from>
    <xdr:to>
      <xdr:col>35</xdr:col>
      <xdr:colOff>0</xdr:colOff>
      <xdr:row>69</xdr:row>
      <xdr:rowOff>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0</xdr:colOff>
      <xdr:row>36</xdr:row>
      <xdr:rowOff>0</xdr:rowOff>
    </xdr:from>
    <xdr:to>
      <xdr:col>48</xdr:col>
      <xdr:colOff>0</xdr:colOff>
      <xdr:row>69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219075</xdr:colOff>
      <xdr:row>74</xdr:row>
      <xdr:rowOff>28575</xdr:rowOff>
    </xdr:from>
    <xdr:to>
      <xdr:col>11</xdr:col>
      <xdr:colOff>790575</xdr:colOff>
      <xdr:row>88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219075</xdr:colOff>
      <xdr:row>151</xdr:row>
      <xdr:rowOff>28575</xdr:rowOff>
    </xdr:from>
    <xdr:to>
      <xdr:col>11</xdr:col>
      <xdr:colOff>790575</xdr:colOff>
      <xdr:row>165</xdr:row>
      <xdr:rowOff>104775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219075</xdr:colOff>
      <xdr:row>249</xdr:row>
      <xdr:rowOff>28575</xdr:rowOff>
    </xdr:from>
    <xdr:to>
      <xdr:col>11</xdr:col>
      <xdr:colOff>790575</xdr:colOff>
      <xdr:row>263</xdr:row>
      <xdr:rowOff>104775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9</xdr:col>
      <xdr:colOff>481013</xdr:colOff>
      <xdr:row>20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</xdr:row>
      <xdr:rowOff>0</xdr:rowOff>
    </xdr:from>
    <xdr:to>
      <xdr:col>18</xdr:col>
      <xdr:colOff>481013</xdr:colOff>
      <xdr:row>21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23</xdr:row>
      <xdr:rowOff>0</xdr:rowOff>
    </xdr:from>
    <xdr:to>
      <xdr:col>9</xdr:col>
      <xdr:colOff>481013</xdr:colOff>
      <xdr:row>43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23</xdr:row>
      <xdr:rowOff>0</xdr:rowOff>
    </xdr:from>
    <xdr:to>
      <xdr:col>18</xdr:col>
      <xdr:colOff>481013</xdr:colOff>
      <xdr:row>43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pageSetUpPr autoPageBreaks="0"/>
  </sheetPr>
  <dimension ref="A1:AM88"/>
  <sheetViews>
    <sheetView topLeftCell="A4" zoomScalePageLayoutView="50" workbookViewId="0">
      <selection activeCell="K34" sqref="K34"/>
    </sheetView>
  </sheetViews>
  <sheetFormatPr defaultColWidth="8.85546875" defaultRowHeight="15"/>
  <cols>
    <col min="1" max="1" width="22.7109375" style="3" customWidth="1"/>
    <col min="2" max="16384" width="8.85546875" style="3"/>
  </cols>
  <sheetData>
    <row r="1" spans="1:39" s="5" customFormat="1">
      <c r="A1" s="5" t="s">
        <v>124</v>
      </c>
    </row>
    <row r="3" spans="1:39">
      <c r="A3" s="4" t="s">
        <v>117</v>
      </c>
    </row>
    <row r="5" spans="1:39">
      <c r="A5" s="2" t="s">
        <v>109</v>
      </c>
      <c r="B5" s="2" t="s">
        <v>110</v>
      </c>
      <c r="C5" s="2" t="s">
        <v>111</v>
      </c>
      <c r="D5" s="2" t="s">
        <v>112</v>
      </c>
      <c r="E5" s="2" t="s">
        <v>113</v>
      </c>
      <c r="F5" s="2" t="s">
        <v>114</v>
      </c>
      <c r="G5" s="2" t="s">
        <v>115</v>
      </c>
      <c r="S5" s="1"/>
      <c r="T5" s="1" t="s">
        <v>29</v>
      </c>
      <c r="U5" s="1"/>
      <c r="V5" s="1"/>
      <c r="W5" s="1"/>
      <c r="X5" s="1" t="s">
        <v>31</v>
      </c>
      <c r="Y5" s="1"/>
      <c r="Z5" s="1"/>
      <c r="AA5" s="1"/>
      <c r="AB5" s="1" t="s">
        <v>30</v>
      </c>
      <c r="AC5" s="1"/>
      <c r="AD5" s="1"/>
      <c r="AE5" s="1"/>
      <c r="AF5" s="1" t="s">
        <v>32</v>
      </c>
      <c r="AG5" s="1"/>
      <c r="AH5" s="1"/>
      <c r="AI5" s="1"/>
      <c r="AJ5" s="1"/>
      <c r="AK5" s="1" t="s">
        <v>33</v>
      </c>
      <c r="AL5" s="1"/>
      <c r="AM5" s="1"/>
    </row>
    <row r="6" spans="1:39">
      <c r="A6" s="2"/>
      <c r="B6" s="2"/>
      <c r="C6" s="2"/>
      <c r="D6" s="2"/>
      <c r="E6" s="2"/>
      <c r="F6" s="2"/>
      <c r="G6" s="2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 t="str">
        <f>AF7</f>
        <v>Never enter Primary</v>
      </c>
      <c r="AL6" s="1" t="str">
        <f>AG7</f>
        <v>Enter Primary</v>
      </c>
      <c r="AM6" s="1" t="str">
        <f>AH7</f>
        <v>Finish Primary</v>
      </c>
    </row>
    <row r="7" spans="1:39">
      <c r="A7" s="2" t="s">
        <v>116</v>
      </c>
      <c r="B7" s="2">
        <v>1.0775250000000001</v>
      </c>
      <c r="C7" s="2">
        <v>3.7035600000000002E-2</v>
      </c>
      <c r="D7" s="2">
        <v>29.09</v>
      </c>
      <c r="E7" s="2">
        <v>0</v>
      </c>
      <c r="F7" s="2">
        <v>1.004937</v>
      </c>
      <c r="G7" s="2">
        <v>1.1501140000000001</v>
      </c>
      <c r="S7" s="1"/>
      <c r="T7" s="1" t="s">
        <v>123</v>
      </c>
      <c r="U7" s="1" t="s">
        <v>121</v>
      </c>
      <c r="V7" s="1" t="s">
        <v>122</v>
      </c>
      <c r="W7" s="1"/>
      <c r="X7" s="1" t="str">
        <f>T7</f>
        <v>Never enter Primary</v>
      </c>
      <c r="Y7" s="1" t="str">
        <f t="shared" ref="Y7:Z7" si="0">U7</f>
        <v>Enter Primary</v>
      </c>
      <c r="Z7" s="1" t="str">
        <f t="shared" si="0"/>
        <v>Finish Primary</v>
      </c>
      <c r="AA7" s="1"/>
      <c r="AB7" s="1" t="str">
        <f>X7</f>
        <v>Never enter Primary</v>
      </c>
      <c r="AC7" s="1" t="str">
        <f t="shared" ref="AC7:AD7" si="1">Y7</f>
        <v>Enter Primary</v>
      </c>
      <c r="AD7" s="1" t="str">
        <f t="shared" si="1"/>
        <v>Finish Primary</v>
      </c>
      <c r="AE7" s="1"/>
      <c r="AF7" s="1" t="str">
        <f>AB7</f>
        <v>Never enter Primary</v>
      </c>
      <c r="AG7" s="1" t="str">
        <f t="shared" ref="AG7:AH7" si="2">AC7</f>
        <v>Enter Primary</v>
      </c>
      <c r="AH7" s="1" t="str">
        <f t="shared" si="2"/>
        <v>Finish Primary</v>
      </c>
      <c r="AI7" s="1"/>
      <c r="AJ7" s="1" t="s">
        <v>34</v>
      </c>
      <c r="AK7" s="1">
        <v>1</v>
      </c>
      <c r="AL7" s="1">
        <v>1</v>
      </c>
      <c r="AM7" s="1">
        <v>1</v>
      </c>
    </row>
    <row r="8" spans="1:39">
      <c r="A8" s="2" t="s">
        <v>0</v>
      </c>
      <c r="B8" s="2">
        <v>-0.4582793</v>
      </c>
      <c r="C8" s="2">
        <v>4.7697999999999997E-2</v>
      </c>
      <c r="D8" s="2">
        <v>-9.61</v>
      </c>
      <c r="E8" s="2">
        <v>0</v>
      </c>
      <c r="F8" s="2">
        <v>-0.55176570000000003</v>
      </c>
      <c r="G8" s="2">
        <v>-0.36479299999999998</v>
      </c>
      <c r="S8" s="1" t="s">
        <v>28</v>
      </c>
      <c r="T8" s="1">
        <f>B7</f>
        <v>1.0775250000000001</v>
      </c>
      <c r="U8" s="1">
        <f>B36</f>
        <v>1.081366</v>
      </c>
      <c r="V8" s="1">
        <f>B65</f>
        <v>0.66736269999999998</v>
      </c>
      <c r="W8" s="1"/>
      <c r="X8" s="1">
        <f t="shared" ref="X8:X33" si="3">T8+T$34</f>
        <v>-1.147348</v>
      </c>
      <c r="Y8" s="1">
        <f t="shared" ref="Y8:Y33" si="4">U8+U$34</f>
        <v>-1.675297</v>
      </c>
      <c r="Z8" s="1">
        <f t="shared" ref="Z8:Z33" si="5">V8+V$34</f>
        <v>-2.7879022999999998</v>
      </c>
      <c r="AA8" s="1"/>
      <c r="AB8" s="1">
        <f t="shared" ref="AB8:AB33" si="6">EXP(X8)</f>
        <v>0.31747760454607121</v>
      </c>
      <c r="AC8" s="1">
        <f t="shared" ref="AC8:AD23" si="7">EXP(Y8)</f>
        <v>0.18725255721296669</v>
      </c>
      <c r="AD8" s="1">
        <f t="shared" si="7"/>
        <v>6.1550192427246374E-2</v>
      </c>
      <c r="AE8" s="1"/>
      <c r="AF8" s="1">
        <f>AB8/(1+AB8)</f>
        <v>0.24097381500117124</v>
      </c>
      <c r="AG8" s="1">
        <f t="shared" ref="AG8:AH23" si="8">AC8/(1+AC8)</f>
        <v>0.15771922837760438</v>
      </c>
      <c r="AH8" s="1">
        <f t="shared" si="8"/>
        <v>5.7981424586727427E-2</v>
      </c>
      <c r="AI8" s="1"/>
      <c r="AJ8" s="1">
        <v>15</v>
      </c>
      <c r="AK8" s="1">
        <f t="shared" ref="AK8:AK33" si="9">AK7*(1-AF8)</f>
        <v>0.75902618499882879</v>
      </c>
      <c r="AL8" s="1">
        <f t="shared" ref="AL8:AM23" si="10">AL7*(1-AG8)</f>
        <v>0.84228077162239567</v>
      </c>
      <c r="AM8" s="1">
        <f t="shared" si="10"/>
        <v>0.94201857541327261</v>
      </c>
    </row>
    <row r="9" spans="1:39">
      <c r="A9" s="2" t="s">
        <v>1</v>
      </c>
      <c r="B9" s="2">
        <v>4.8876700000000002E-2</v>
      </c>
      <c r="C9" s="2">
        <v>4.7640599999999998E-2</v>
      </c>
      <c r="D9" s="2">
        <v>1.03</v>
      </c>
      <c r="E9" s="2">
        <v>0.30499999999999999</v>
      </c>
      <c r="F9" s="2">
        <v>-4.4497099999999998E-2</v>
      </c>
      <c r="G9" s="2">
        <v>0.1422505</v>
      </c>
      <c r="S9" s="1" t="s">
        <v>27</v>
      </c>
      <c r="T9" s="1">
        <v>0</v>
      </c>
      <c r="U9" s="1">
        <v>0</v>
      </c>
      <c r="V9" s="1">
        <v>0</v>
      </c>
      <c r="W9" s="1"/>
      <c r="X9" s="1">
        <f t="shared" si="3"/>
        <v>-2.2248730000000001</v>
      </c>
      <c r="Y9" s="1">
        <f t="shared" si="4"/>
        <v>-2.7566630000000001</v>
      </c>
      <c r="Z9" s="1">
        <f t="shared" si="5"/>
        <v>-3.4552649999999998</v>
      </c>
      <c r="AA9" s="1"/>
      <c r="AB9" s="1">
        <f t="shared" si="6"/>
        <v>0.10808114406854248</v>
      </c>
      <c r="AC9" s="1">
        <f t="shared" si="7"/>
        <v>6.3503325777891542E-2</v>
      </c>
      <c r="AD9" s="1">
        <f t="shared" si="7"/>
        <v>3.1578934829447687E-2</v>
      </c>
      <c r="AE9" s="1"/>
      <c r="AF9" s="1">
        <f t="shared" ref="AF9:AH26" si="11">AB9/(1+AB9)</f>
        <v>9.7539015664232717E-2</v>
      </c>
      <c r="AG9" s="1">
        <f t="shared" si="8"/>
        <v>5.9711450108952416E-2</v>
      </c>
      <c r="AH9" s="1">
        <f t="shared" si="8"/>
        <v>3.0612233114927528E-2</v>
      </c>
      <c r="AI9" s="1"/>
      <c r="AJ9" s="1">
        <v>16</v>
      </c>
      <c r="AK9" s="1">
        <f t="shared" si="9"/>
        <v>0.68499151805066527</v>
      </c>
      <c r="AL9" s="1">
        <f t="shared" si="10"/>
        <v>0.79198696534993507</v>
      </c>
      <c r="AM9" s="1">
        <f t="shared" si="10"/>
        <v>0.9131812831841295</v>
      </c>
    </row>
    <row r="10" spans="1:39">
      <c r="A10" s="2" t="s">
        <v>2</v>
      </c>
      <c r="B10" s="2">
        <v>-0.2069841</v>
      </c>
      <c r="C10" s="2">
        <v>4.5956299999999999E-2</v>
      </c>
      <c r="D10" s="2">
        <v>-4.5</v>
      </c>
      <c r="E10" s="2">
        <v>0</v>
      </c>
      <c r="F10" s="2">
        <v>-0.29705670000000001</v>
      </c>
      <c r="G10" s="2">
        <v>-0.1169115</v>
      </c>
      <c r="S10" s="1" t="s">
        <v>0</v>
      </c>
      <c r="T10" s="1">
        <f t="shared" ref="T10:T29" si="12">B8</f>
        <v>-0.4582793</v>
      </c>
      <c r="U10" s="1">
        <f t="shared" ref="U10:U29" si="13">IF(B37&lt;&gt;0,B37,-20)</f>
        <v>-0.11995500000000001</v>
      </c>
      <c r="V10" s="1">
        <f t="shared" ref="V10:V29" si="14">B66</f>
        <v>0.28339300000000001</v>
      </c>
      <c r="W10" s="1"/>
      <c r="X10" s="1">
        <f t="shared" si="3"/>
        <v>-2.6831523000000002</v>
      </c>
      <c r="Y10" s="1">
        <f t="shared" si="4"/>
        <v>-2.8766180000000001</v>
      </c>
      <c r="Z10" s="1">
        <f t="shared" si="5"/>
        <v>-3.1718719999999996</v>
      </c>
      <c r="AA10" s="1"/>
      <c r="AB10" s="1">
        <f t="shared" si="6"/>
        <v>6.8347362821639404E-2</v>
      </c>
      <c r="AC10" s="1">
        <f t="shared" si="7"/>
        <v>5.632493199683121E-2</v>
      </c>
      <c r="AD10" s="1">
        <f t="shared" si="7"/>
        <v>4.1925040720634639E-2</v>
      </c>
      <c r="AE10" s="1"/>
      <c r="AF10" s="1">
        <f t="shared" si="11"/>
        <v>6.3974850502860281E-2</v>
      </c>
      <c r="AG10" s="1">
        <f t="shared" si="8"/>
        <v>5.3321596689341583E-2</v>
      </c>
      <c r="AH10" s="1">
        <f t="shared" si="8"/>
        <v>4.0238058480327625E-2</v>
      </c>
      <c r="AI10" s="1"/>
      <c r="AJ10" s="1">
        <v>17</v>
      </c>
      <c r="AK10" s="1">
        <f t="shared" si="9"/>
        <v>0.64116928808764662</v>
      </c>
      <c r="AL10" s="1">
        <f t="shared" si="10"/>
        <v>0.7497569558003303</v>
      </c>
      <c r="AM10" s="1">
        <f t="shared" si="10"/>
        <v>0.87643664130822596</v>
      </c>
    </row>
    <row r="11" spans="1:39">
      <c r="A11" s="2" t="s">
        <v>3</v>
      </c>
      <c r="B11" s="2">
        <v>0.29928909999999997</v>
      </c>
      <c r="C11" s="2">
        <v>5.13604E-2</v>
      </c>
      <c r="D11" s="2">
        <v>5.83</v>
      </c>
      <c r="E11" s="2">
        <v>0</v>
      </c>
      <c r="F11" s="2">
        <v>0.19862450000000001</v>
      </c>
      <c r="G11" s="2">
        <v>0.39995370000000002</v>
      </c>
      <c r="S11" s="1" t="s">
        <v>1</v>
      </c>
      <c r="T11" s="1">
        <f t="shared" si="12"/>
        <v>4.8876700000000002E-2</v>
      </c>
      <c r="U11" s="1">
        <f t="shared" si="13"/>
        <v>0.75675130000000002</v>
      </c>
      <c r="V11" s="1">
        <f t="shared" si="14"/>
        <v>0.64273769999999997</v>
      </c>
      <c r="W11" s="1"/>
      <c r="X11" s="1">
        <f t="shared" si="3"/>
        <v>-2.1759963</v>
      </c>
      <c r="Y11" s="1">
        <f t="shared" si="4"/>
        <v>-1.9999117000000002</v>
      </c>
      <c r="Z11" s="1">
        <f t="shared" si="5"/>
        <v>-2.8125272999999997</v>
      </c>
      <c r="AA11" s="1"/>
      <c r="AB11" s="1">
        <f t="shared" si="6"/>
        <v>0.11349502223304524</v>
      </c>
      <c r="AC11" s="1">
        <f t="shared" si="7"/>
        <v>0.13534723386973516</v>
      </c>
      <c r="AD11" s="1">
        <f t="shared" si="7"/>
        <v>6.0053028425253285E-2</v>
      </c>
      <c r="AE11" s="1"/>
      <c r="AF11" s="1">
        <f t="shared" si="11"/>
        <v>0.1019268339479758</v>
      </c>
      <c r="AG11" s="1">
        <f t="shared" si="8"/>
        <v>0.11921219326744253</v>
      </c>
      <c r="AH11" s="1">
        <f t="shared" si="8"/>
        <v>5.6650966333697678E-2</v>
      </c>
      <c r="AI11" s="1"/>
      <c r="AJ11" s="1">
        <v>18</v>
      </c>
      <c r="AK11" s="1">
        <f t="shared" si="9"/>
        <v>0.57581693252819521</v>
      </c>
      <c r="AL11" s="1">
        <f t="shared" si="10"/>
        <v>0.6603767846818519</v>
      </c>
      <c r="AM11" s="1">
        <f t="shared" si="10"/>
        <v>0.82678565864785458</v>
      </c>
    </row>
    <row r="12" spans="1:39">
      <c r="A12" s="2" t="s">
        <v>4</v>
      </c>
      <c r="B12" s="2">
        <v>-0.51513920000000002</v>
      </c>
      <c r="C12" s="2">
        <v>6.1268000000000003E-2</v>
      </c>
      <c r="D12" s="2">
        <v>-8.41</v>
      </c>
      <c r="E12" s="2">
        <v>0</v>
      </c>
      <c r="F12" s="2">
        <v>-0.63522239999999996</v>
      </c>
      <c r="G12" s="2">
        <v>-0.39505610000000002</v>
      </c>
      <c r="S12" s="1" t="s">
        <v>2</v>
      </c>
      <c r="T12" s="1">
        <f t="shared" si="12"/>
        <v>-0.2069841</v>
      </c>
      <c r="U12" s="1">
        <f t="shared" si="13"/>
        <v>0.2366654</v>
      </c>
      <c r="V12" s="1">
        <f t="shared" si="14"/>
        <v>0.46186060000000001</v>
      </c>
      <c r="W12" s="1"/>
      <c r="X12" s="1">
        <f t="shared" si="3"/>
        <v>-2.4318571000000002</v>
      </c>
      <c r="Y12" s="1">
        <f t="shared" si="4"/>
        <v>-2.5199975999999999</v>
      </c>
      <c r="Z12" s="1">
        <f t="shared" si="5"/>
        <v>-2.9934043999999997</v>
      </c>
      <c r="AA12" s="1"/>
      <c r="AB12" s="1">
        <f t="shared" si="6"/>
        <v>8.7873491098263506E-2</v>
      </c>
      <c r="AC12" s="1">
        <f t="shared" si="7"/>
        <v>8.0459799852820355E-2</v>
      </c>
      <c r="AD12" s="1">
        <f t="shared" si="7"/>
        <v>5.0116529257765649E-2</v>
      </c>
      <c r="AE12" s="1"/>
      <c r="AF12" s="1">
        <f t="shared" si="11"/>
        <v>8.0775468671040754E-2</v>
      </c>
      <c r="AG12" s="1">
        <f t="shared" si="8"/>
        <v>7.4468110580125743E-2</v>
      </c>
      <c r="AH12" s="1">
        <f t="shared" si="8"/>
        <v>4.7724731362136147E-2</v>
      </c>
      <c r="AI12" s="1"/>
      <c r="AJ12" s="1">
        <v>19</v>
      </c>
      <c r="AK12" s="1">
        <f t="shared" si="9"/>
        <v>0.52930504993450922</v>
      </c>
      <c r="AL12" s="1">
        <f t="shared" si="10"/>
        <v>0.61119977325561592</v>
      </c>
      <c r="AM12" s="1">
        <f t="shared" si="10"/>
        <v>0.78732753519481891</v>
      </c>
    </row>
    <row r="13" spans="1:39">
      <c r="A13" s="2" t="s">
        <v>5</v>
      </c>
      <c r="B13" s="2">
        <v>-0.32875520000000003</v>
      </c>
      <c r="C13" s="2">
        <v>6.0439100000000003E-2</v>
      </c>
      <c r="D13" s="2">
        <v>-5.44</v>
      </c>
      <c r="E13" s="2">
        <v>0</v>
      </c>
      <c r="F13" s="2">
        <v>-0.44721359999999999</v>
      </c>
      <c r="G13" s="2">
        <v>-0.21029680000000001</v>
      </c>
      <c r="S13" s="1" t="s">
        <v>3</v>
      </c>
      <c r="T13" s="1">
        <f t="shared" si="12"/>
        <v>0.29928909999999997</v>
      </c>
      <c r="U13" s="1">
        <f t="shared" si="13"/>
        <v>0.70504429999999996</v>
      </c>
      <c r="V13" s="1">
        <f t="shared" si="14"/>
        <v>1.306265</v>
      </c>
      <c r="W13" s="1"/>
      <c r="X13" s="1">
        <f t="shared" si="3"/>
        <v>-1.9255839000000001</v>
      </c>
      <c r="Y13" s="1">
        <f t="shared" si="4"/>
        <v>-2.0516187000000001</v>
      </c>
      <c r="Z13" s="1">
        <f t="shared" si="5"/>
        <v>-2.149</v>
      </c>
      <c r="AA13" s="1"/>
      <c r="AB13" s="1">
        <f t="shared" si="6"/>
        <v>0.14579060486434234</v>
      </c>
      <c r="AC13" s="1">
        <f t="shared" si="7"/>
        <v>0.12852668896333641</v>
      </c>
      <c r="AD13" s="1">
        <f t="shared" si="7"/>
        <v>0.11660070019276822</v>
      </c>
      <c r="AE13" s="1"/>
      <c r="AF13" s="1">
        <f t="shared" si="11"/>
        <v>0.12724018179709498</v>
      </c>
      <c r="AG13" s="1">
        <f t="shared" si="8"/>
        <v>0.1138889228055394</v>
      </c>
      <c r="AH13" s="1">
        <f t="shared" si="8"/>
        <v>0.10442470631859577</v>
      </c>
      <c r="AI13" s="1"/>
      <c r="AJ13" s="1">
        <v>20</v>
      </c>
      <c r="AK13" s="1">
        <f t="shared" si="9"/>
        <v>0.46195617915472187</v>
      </c>
      <c r="AL13" s="1">
        <f t="shared" si="10"/>
        <v>0.5415908894605439</v>
      </c>
      <c r="AM13" s="1">
        <f t="shared" si="10"/>
        <v>0.70511108855555604</v>
      </c>
    </row>
    <row r="14" spans="1:39">
      <c r="A14" s="2" t="s">
        <v>6</v>
      </c>
      <c r="B14" s="2">
        <v>-0.1910405</v>
      </c>
      <c r="C14" s="2">
        <v>6.4314499999999997E-2</v>
      </c>
      <c r="D14" s="2">
        <v>-2.97</v>
      </c>
      <c r="E14" s="2">
        <v>3.0000000000000001E-3</v>
      </c>
      <c r="F14" s="2">
        <v>-0.3170945</v>
      </c>
      <c r="G14" s="2">
        <v>-6.4986500000000003E-2</v>
      </c>
      <c r="S14" s="1" t="s">
        <v>4</v>
      </c>
      <c r="T14" s="1">
        <f t="shared" si="12"/>
        <v>-0.51513920000000002</v>
      </c>
      <c r="U14" s="1">
        <f t="shared" si="13"/>
        <v>0.13702410000000001</v>
      </c>
      <c r="V14" s="1">
        <f t="shared" si="14"/>
        <v>0.40480739999999998</v>
      </c>
      <c r="W14" s="1"/>
      <c r="X14" s="1">
        <f t="shared" si="3"/>
        <v>-2.7400122000000002</v>
      </c>
      <c r="Y14" s="1">
        <f t="shared" si="4"/>
        <v>-2.6196389</v>
      </c>
      <c r="Z14" s="1">
        <f t="shared" si="5"/>
        <v>-3.0504575999999997</v>
      </c>
      <c r="AA14" s="1"/>
      <c r="AB14" s="1">
        <f t="shared" si="6"/>
        <v>6.4569559139741689E-2</v>
      </c>
      <c r="AC14" s="1">
        <f t="shared" si="7"/>
        <v>7.2829156688273444E-2</v>
      </c>
      <c r="AD14" s="1">
        <f t="shared" si="7"/>
        <v>4.7337257905009651E-2</v>
      </c>
      <c r="AE14" s="1"/>
      <c r="AF14" s="1">
        <f t="shared" si="11"/>
        <v>6.0653208224288428E-2</v>
      </c>
      <c r="AG14" s="1">
        <f t="shared" si="8"/>
        <v>6.7885139245367321E-2</v>
      </c>
      <c r="AH14" s="1">
        <f t="shared" si="8"/>
        <v>4.5197721696350647E-2</v>
      </c>
      <c r="AI14" s="1"/>
      <c r="AJ14" s="1">
        <v>21</v>
      </c>
      <c r="AK14" s="1">
        <f t="shared" si="9"/>
        <v>0.43393705482995382</v>
      </c>
      <c r="AL14" s="1">
        <f t="shared" si="10"/>
        <v>0.50482491651549255</v>
      </c>
      <c r="AM14" s="1">
        <f t="shared" si="10"/>
        <v>0.67324167381001121</v>
      </c>
    </row>
    <row r="15" spans="1:39">
      <c r="A15" s="2" t="s">
        <v>7</v>
      </c>
      <c r="B15" s="2">
        <v>-0.9474051</v>
      </c>
      <c r="C15" s="2">
        <v>7.2522400000000001E-2</v>
      </c>
      <c r="D15" s="2">
        <v>-13.06</v>
      </c>
      <c r="E15" s="2">
        <v>0</v>
      </c>
      <c r="F15" s="2">
        <v>-1.0895459999999999</v>
      </c>
      <c r="G15" s="2">
        <v>-0.80526370000000003</v>
      </c>
      <c r="S15" s="1" t="s">
        <v>5</v>
      </c>
      <c r="T15" s="1">
        <f t="shared" si="12"/>
        <v>-0.32875520000000003</v>
      </c>
      <c r="U15" s="1">
        <f t="shared" si="13"/>
        <v>7.2222999999999996E-2</v>
      </c>
      <c r="V15" s="1">
        <f t="shared" si="14"/>
        <v>1.080854</v>
      </c>
      <c r="W15" s="1"/>
      <c r="X15" s="1">
        <f t="shared" si="3"/>
        <v>-2.5536282000000003</v>
      </c>
      <c r="Y15" s="1">
        <f t="shared" si="4"/>
        <v>-2.6844399999999999</v>
      </c>
      <c r="Z15" s="1">
        <f t="shared" si="5"/>
        <v>-2.3744109999999998</v>
      </c>
      <c r="AA15" s="1"/>
      <c r="AB15" s="1">
        <f t="shared" si="6"/>
        <v>7.7798883406680924E-2</v>
      </c>
      <c r="AC15" s="1">
        <f t="shared" si="7"/>
        <v>6.8259408564036353E-2</v>
      </c>
      <c r="AD15" s="1">
        <f t="shared" si="7"/>
        <v>9.3069290882316566E-2</v>
      </c>
      <c r="AE15" s="1"/>
      <c r="AF15" s="1">
        <f t="shared" si="11"/>
        <v>7.2183117466939728E-2</v>
      </c>
      <c r="AG15" s="1">
        <f t="shared" si="8"/>
        <v>6.3897783643947714E-2</v>
      </c>
      <c r="AH15" s="1">
        <f t="shared" si="8"/>
        <v>8.5144914104385641E-2</v>
      </c>
      <c r="AI15" s="1"/>
      <c r="AJ15" s="1">
        <v>22</v>
      </c>
      <c r="AK15" s="1">
        <f t="shared" si="9"/>
        <v>0.40261412542790537</v>
      </c>
      <c r="AL15" s="1">
        <f t="shared" si="10"/>
        <v>0.47256772322191165</v>
      </c>
      <c r="AM15" s="1">
        <f t="shared" si="10"/>
        <v>0.61591856932196498</v>
      </c>
    </row>
    <row r="16" spans="1:39">
      <c r="A16" s="2" t="s">
        <v>8</v>
      </c>
      <c r="B16" s="2">
        <v>-0.60284629999999995</v>
      </c>
      <c r="C16" s="2">
        <v>7.8841599999999998E-2</v>
      </c>
      <c r="D16" s="2">
        <v>-7.65</v>
      </c>
      <c r="E16" s="2">
        <v>0</v>
      </c>
      <c r="F16" s="2">
        <v>-0.75737310000000002</v>
      </c>
      <c r="G16" s="2">
        <v>-0.44831949999999998</v>
      </c>
      <c r="S16" s="1" t="s">
        <v>6</v>
      </c>
      <c r="T16" s="1">
        <f t="shared" si="12"/>
        <v>-0.1910405</v>
      </c>
      <c r="U16" s="1">
        <f t="shared" si="13"/>
        <v>0.74733139999999998</v>
      </c>
      <c r="V16" s="1">
        <f t="shared" si="14"/>
        <v>0.92340100000000003</v>
      </c>
      <c r="W16" s="1"/>
      <c r="X16" s="1">
        <f t="shared" si="3"/>
        <v>-2.4159135000000003</v>
      </c>
      <c r="Y16" s="1">
        <f t="shared" si="4"/>
        <v>-2.0093316000000003</v>
      </c>
      <c r="Z16" s="1">
        <f t="shared" si="5"/>
        <v>-2.5318639999999997</v>
      </c>
      <c r="AA16" s="1"/>
      <c r="AB16" s="1">
        <f t="shared" si="6"/>
        <v>8.9285739134025655E-2</v>
      </c>
      <c r="AC16" s="1">
        <f t="shared" si="7"/>
        <v>0.13407826263591682</v>
      </c>
      <c r="AD16" s="1">
        <f t="shared" si="7"/>
        <v>7.9510674173614113E-2</v>
      </c>
      <c r="AE16" s="1"/>
      <c r="AF16" s="1">
        <f t="shared" si="11"/>
        <v>8.196723405651779E-2</v>
      </c>
      <c r="AG16" s="1">
        <f t="shared" si="8"/>
        <v>0.11822664013000413</v>
      </c>
      <c r="AH16" s="1">
        <f t="shared" si="8"/>
        <v>7.3654365886174356E-2</v>
      </c>
      <c r="AI16" s="1"/>
      <c r="AJ16" s="1">
        <v>23</v>
      </c>
      <c r="AK16" s="1">
        <f t="shared" si="9"/>
        <v>0.36961295917449599</v>
      </c>
      <c r="AL16" s="1">
        <f t="shared" si="10"/>
        <v>0.41669762907149926</v>
      </c>
      <c r="AM16" s="1">
        <f t="shared" si="10"/>
        <v>0.57055347766103592</v>
      </c>
    </row>
    <row r="17" spans="1:39">
      <c r="A17" s="2" t="s">
        <v>9</v>
      </c>
      <c r="B17" s="2">
        <v>-0.90551040000000005</v>
      </c>
      <c r="C17" s="2">
        <v>9.0675500000000006E-2</v>
      </c>
      <c r="D17" s="2">
        <v>-9.99</v>
      </c>
      <c r="E17" s="2">
        <v>0</v>
      </c>
      <c r="F17" s="2">
        <v>-1.0832310000000001</v>
      </c>
      <c r="G17" s="2">
        <v>-0.72778969999999998</v>
      </c>
      <c r="S17" s="1" t="s">
        <v>7</v>
      </c>
      <c r="T17" s="1">
        <f t="shared" si="12"/>
        <v>-0.9474051</v>
      </c>
      <c r="U17" s="1">
        <f t="shared" si="13"/>
        <v>-0.30143930000000002</v>
      </c>
      <c r="V17" s="1">
        <f t="shared" si="14"/>
        <v>0.92755209999999999</v>
      </c>
      <c r="W17" s="1"/>
      <c r="X17" s="1">
        <f t="shared" si="3"/>
        <v>-3.1722781000000002</v>
      </c>
      <c r="Y17" s="1">
        <f t="shared" si="4"/>
        <v>-3.0581023000000003</v>
      </c>
      <c r="Z17" s="1">
        <f t="shared" si="5"/>
        <v>-2.5277129</v>
      </c>
      <c r="AA17" s="1"/>
      <c r="AB17" s="1">
        <f t="shared" si="6"/>
        <v>4.1908018418210409E-2</v>
      </c>
      <c r="AC17" s="1">
        <f t="shared" si="7"/>
        <v>4.6976758480153487E-2</v>
      </c>
      <c r="AD17" s="1">
        <f t="shared" si="7"/>
        <v>7.9841416931370743E-2</v>
      </c>
      <c r="AE17" s="1"/>
      <c r="AF17" s="1">
        <f t="shared" si="11"/>
        <v>4.0222378249697849E-2</v>
      </c>
      <c r="AG17" s="1">
        <f t="shared" si="8"/>
        <v>4.4868960174767797E-2</v>
      </c>
      <c r="AH17" s="1">
        <f t="shared" si="8"/>
        <v>7.3938094686402514E-2</v>
      </c>
      <c r="AI17" s="1"/>
      <c r="AJ17" s="1">
        <v>24</v>
      </c>
      <c r="AK17" s="1">
        <f t="shared" si="9"/>
        <v>0.35474624692458928</v>
      </c>
      <c r="AL17" s="1">
        <f t="shared" si="10"/>
        <v>0.39800083974777001</v>
      </c>
      <c r="AM17" s="1">
        <f t="shared" si="10"/>
        <v>0.528367840606078</v>
      </c>
    </row>
    <row r="18" spans="1:39">
      <c r="A18" s="2" t="s">
        <v>10</v>
      </c>
      <c r="B18" s="2">
        <v>-0.72804800000000003</v>
      </c>
      <c r="C18" s="2">
        <v>8.4297700000000003E-2</v>
      </c>
      <c r="D18" s="2">
        <v>-8.64</v>
      </c>
      <c r="E18" s="2">
        <v>0</v>
      </c>
      <c r="F18" s="2">
        <v>-0.89326859999999997</v>
      </c>
      <c r="G18" s="2">
        <v>-0.56282739999999998</v>
      </c>
      <c r="S18" s="1" t="s">
        <v>8</v>
      </c>
      <c r="T18" s="1">
        <f t="shared" si="12"/>
        <v>-0.60284629999999995</v>
      </c>
      <c r="U18" s="1">
        <f t="shared" si="13"/>
        <v>0.62706850000000003</v>
      </c>
      <c r="V18" s="1">
        <f t="shared" si="14"/>
        <v>1.1108199999999999</v>
      </c>
      <c r="W18" s="1"/>
      <c r="X18" s="1">
        <f t="shared" si="3"/>
        <v>-2.8277193</v>
      </c>
      <c r="Y18" s="1">
        <f t="shared" si="4"/>
        <v>-2.1295945000000001</v>
      </c>
      <c r="Z18" s="1">
        <f t="shared" si="5"/>
        <v>-2.3444449999999999</v>
      </c>
      <c r="AA18" s="1"/>
      <c r="AB18" s="1">
        <f t="shared" si="6"/>
        <v>5.9147597881967461E-2</v>
      </c>
      <c r="AC18" s="1">
        <f t="shared" si="7"/>
        <v>0.1188854921466105</v>
      </c>
      <c r="AD18" s="1">
        <f t="shared" si="7"/>
        <v>9.5900412092079612E-2</v>
      </c>
      <c r="AE18" s="1"/>
      <c r="AF18" s="1">
        <f t="shared" si="11"/>
        <v>5.5844528184974394E-2</v>
      </c>
      <c r="AG18" s="1">
        <f t="shared" si="8"/>
        <v>0.10625349330298817</v>
      </c>
      <c r="AH18" s="1">
        <f t="shared" si="8"/>
        <v>8.7508327430049257E-2</v>
      </c>
      <c r="AI18" s="1"/>
      <c r="AJ18" s="1">
        <v>25</v>
      </c>
      <c r="AK18" s="1">
        <f t="shared" si="9"/>
        <v>0.33493561013969514</v>
      </c>
      <c r="AL18" s="1">
        <f t="shared" si="10"/>
        <v>0.35571186018704665</v>
      </c>
      <c r="AM18" s="1">
        <f t="shared" si="10"/>
        <v>0.48213125460681328</v>
      </c>
    </row>
    <row r="19" spans="1:39">
      <c r="A19" s="2" t="s">
        <v>11</v>
      </c>
      <c r="B19" s="2">
        <v>-1.2322569999999999</v>
      </c>
      <c r="C19" s="2">
        <v>0.13289670000000001</v>
      </c>
      <c r="D19" s="2">
        <v>-9.27</v>
      </c>
      <c r="E19" s="2">
        <v>0</v>
      </c>
      <c r="F19" s="2">
        <v>-1.4927299999999999</v>
      </c>
      <c r="G19" s="2">
        <v>-0.97178439999999999</v>
      </c>
      <c r="S19" s="1" t="s">
        <v>9</v>
      </c>
      <c r="T19" s="1">
        <f t="shared" si="12"/>
        <v>-0.90551040000000005</v>
      </c>
      <c r="U19" s="1">
        <f t="shared" si="13"/>
        <v>-0.44080859999999999</v>
      </c>
      <c r="V19" s="1">
        <f t="shared" si="14"/>
        <v>0.64483710000000005</v>
      </c>
      <c r="W19" s="1"/>
      <c r="X19" s="1">
        <f t="shared" si="3"/>
        <v>-3.1303834000000004</v>
      </c>
      <c r="Y19" s="1">
        <f t="shared" si="4"/>
        <v>-3.1974716000000001</v>
      </c>
      <c r="Z19" s="1">
        <f t="shared" si="5"/>
        <v>-2.8104278999999996</v>
      </c>
      <c r="AA19" s="1"/>
      <c r="AB19" s="1">
        <f t="shared" si="6"/>
        <v>4.3701039062034659E-2</v>
      </c>
      <c r="AC19" s="1">
        <f t="shared" si="7"/>
        <v>4.0865397537227524E-2</v>
      </c>
      <c r="AD19" s="1">
        <f t="shared" si="7"/>
        <v>6.0179236187061988E-2</v>
      </c>
      <c r="AE19" s="1"/>
      <c r="AF19" s="1">
        <f t="shared" si="11"/>
        <v>4.1871223105524942E-2</v>
      </c>
      <c r="AG19" s="1">
        <f t="shared" si="8"/>
        <v>3.9260981904017937E-2</v>
      </c>
      <c r="AH19" s="1">
        <f t="shared" si="8"/>
        <v>5.6763266184590454E-2</v>
      </c>
      <c r="AI19" s="1"/>
      <c r="AJ19" s="1">
        <v>26</v>
      </c>
      <c r="AK19" s="1">
        <f t="shared" si="9"/>
        <v>0.32091144648155084</v>
      </c>
      <c r="AL19" s="1">
        <f t="shared" si="10"/>
        <v>0.34174626328119845</v>
      </c>
      <c r="AM19" s="1">
        <f t="shared" si="10"/>
        <v>0.45476390986565618</v>
      </c>
    </row>
    <row r="20" spans="1:39">
      <c r="A20" s="2" t="s">
        <v>12</v>
      </c>
      <c r="B20" s="2">
        <v>-1.0793790000000001</v>
      </c>
      <c r="C20" s="2">
        <v>8.9342000000000005E-2</v>
      </c>
      <c r="D20" s="2">
        <v>-12.08</v>
      </c>
      <c r="E20" s="2">
        <v>0</v>
      </c>
      <c r="F20" s="2">
        <v>-1.2544869999999999</v>
      </c>
      <c r="G20" s="2">
        <v>-0.90427230000000003</v>
      </c>
      <c r="S20" s="1" t="s">
        <v>10</v>
      </c>
      <c r="T20" s="1">
        <f t="shared" si="12"/>
        <v>-0.72804800000000003</v>
      </c>
      <c r="U20" s="1">
        <f t="shared" si="13"/>
        <v>0.55506239999999996</v>
      </c>
      <c r="V20" s="1">
        <f t="shared" si="14"/>
        <v>0.79377180000000003</v>
      </c>
      <c r="W20" s="1"/>
      <c r="X20" s="1">
        <f t="shared" si="3"/>
        <v>-2.9529209999999999</v>
      </c>
      <c r="Y20" s="1">
        <f t="shared" si="4"/>
        <v>-2.2016005999999999</v>
      </c>
      <c r="Z20" s="1">
        <f t="shared" si="5"/>
        <v>-2.6614931999999998</v>
      </c>
      <c r="AA20" s="1"/>
      <c r="AB20" s="1">
        <f t="shared" si="6"/>
        <v>5.2187044737600621E-2</v>
      </c>
      <c r="AC20" s="1">
        <f t="shared" si="7"/>
        <v>0.11062594868579637</v>
      </c>
      <c r="AD20" s="1">
        <f t="shared" si="7"/>
        <v>6.9843853001042358E-2</v>
      </c>
      <c r="AE20" s="1"/>
      <c r="AF20" s="1">
        <f t="shared" si="11"/>
        <v>4.9598638377661521E-2</v>
      </c>
      <c r="AG20" s="1">
        <f t="shared" si="8"/>
        <v>9.9606846766636462E-2</v>
      </c>
      <c r="AH20" s="1">
        <f t="shared" si="8"/>
        <v>6.5284156005684227E-2</v>
      </c>
      <c r="AI20" s="1"/>
      <c r="AJ20" s="1">
        <v>27</v>
      </c>
      <c r="AK20" s="1">
        <f t="shared" si="9"/>
        <v>0.3049946756962601</v>
      </c>
      <c r="AL20" s="1">
        <f t="shared" si="10"/>
        <v>0.30770599560147754</v>
      </c>
      <c r="AM20" s="1">
        <f t="shared" si="10"/>
        <v>0.42507503182823175</v>
      </c>
    </row>
    <row r="21" spans="1:39">
      <c r="A21" s="2" t="s">
        <v>13</v>
      </c>
      <c r="B21" s="2">
        <v>-0.38854159999999999</v>
      </c>
      <c r="C21" s="2">
        <v>0.1208717</v>
      </c>
      <c r="D21" s="2">
        <v>-3.21</v>
      </c>
      <c r="E21" s="2">
        <v>1E-3</v>
      </c>
      <c r="F21" s="2">
        <v>-0.62544580000000005</v>
      </c>
      <c r="G21" s="2">
        <v>-0.1516373</v>
      </c>
      <c r="S21" s="1" t="s">
        <v>11</v>
      </c>
      <c r="T21" s="1">
        <f t="shared" si="12"/>
        <v>-1.2322569999999999</v>
      </c>
      <c r="U21" s="1">
        <f t="shared" si="13"/>
        <v>-0.56837269999999995</v>
      </c>
      <c r="V21" s="1">
        <f t="shared" si="14"/>
        <v>1.3617049999999999</v>
      </c>
      <c r="W21" s="1"/>
      <c r="X21" s="1">
        <f t="shared" si="3"/>
        <v>-3.4571300000000003</v>
      </c>
      <c r="Y21" s="1">
        <f t="shared" si="4"/>
        <v>-3.3250356999999999</v>
      </c>
      <c r="Z21" s="1">
        <f t="shared" si="5"/>
        <v>-2.0935600000000001</v>
      </c>
      <c r="AA21" s="1"/>
      <c r="AB21" s="1">
        <f t="shared" si="6"/>
        <v>3.1520095001185452E-2</v>
      </c>
      <c r="AC21" s="1">
        <f t="shared" si="7"/>
        <v>3.5971234557433195E-2</v>
      </c>
      <c r="AD21" s="1">
        <f t="shared" si="7"/>
        <v>0.12324759246532774</v>
      </c>
      <c r="AE21" s="1"/>
      <c r="AF21" s="1">
        <f t="shared" si="11"/>
        <v>3.0556937430432928E-2</v>
      </c>
      <c r="AG21" s="1">
        <f t="shared" si="8"/>
        <v>3.4722232970879834E-2</v>
      </c>
      <c r="AH21" s="1">
        <f t="shared" si="8"/>
        <v>0.10972433263339679</v>
      </c>
      <c r="AI21" s="1"/>
      <c r="AJ21" s="1">
        <v>28</v>
      </c>
      <c r="AK21" s="1">
        <f t="shared" si="9"/>
        <v>0.29567497247439428</v>
      </c>
      <c r="AL21" s="1">
        <f t="shared" si="10"/>
        <v>0.29702175633566652</v>
      </c>
      <c r="AM21" s="1">
        <f t="shared" si="10"/>
        <v>0.37843395764175913</v>
      </c>
    </row>
    <row r="22" spans="1:39">
      <c r="A22" s="2" t="s">
        <v>14</v>
      </c>
      <c r="B22" s="2">
        <v>-1.9688140000000001</v>
      </c>
      <c r="C22" s="2">
        <v>0.1867095</v>
      </c>
      <c r="D22" s="2">
        <v>-10.54</v>
      </c>
      <c r="E22" s="2">
        <v>0</v>
      </c>
      <c r="F22" s="2">
        <v>-2.3347579999999999</v>
      </c>
      <c r="G22" s="2">
        <v>-1.60287</v>
      </c>
      <c r="S22" s="1" t="s">
        <v>12</v>
      </c>
      <c r="T22" s="1">
        <f t="shared" si="12"/>
        <v>-1.0793790000000001</v>
      </c>
      <c r="U22" s="1">
        <f t="shared" si="13"/>
        <v>-0.22078690000000001</v>
      </c>
      <c r="V22" s="1">
        <f t="shared" si="14"/>
        <v>0.97549940000000002</v>
      </c>
      <c r="W22" s="1"/>
      <c r="X22" s="1">
        <f t="shared" si="3"/>
        <v>-3.304252</v>
      </c>
      <c r="Y22" s="1">
        <f t="shared" si="4"/>
        <v>-2.9774498999999999</v>
      </c>
      <c r="Z22" s="1">
        <f t="shared" si="5"/>
        <v>-2.4797655999999999</v>
      </c>
      <c r="AA22" s="1"/>
      <c r="AB22" s="1">
        <f t="shared" si="6"/>
        <v>3.672667311607837E-2</v>
      </c>
      <c r="AC22" s="1">
        <f t="shared" si="7"/>
        <v>5.0922525964166146E-2</v>
      </c>
      <c r="AD22" s="1">
        <f t="shared" si="7"/>
        <v>8.3762857305021629E-2</v>
      </c>
      <c r="AE22" s="1"/>
      <c r="AF22" s="1">
        <f t="shared" si="11"/>
        <v>3.5425608377268228E-2</v>
      </c>
      <c r="AG22" s="1">
        <f t="shared" si="8"/>
        <v>4.8455071335964946E-2</v>
      </c>
      <c r="AH22" s="1">
        <f t="shared" si="8"/>
        <v>7.72889167961648E-2</v>
      </c>
      <c r="AI22" s="1"/>
      <c r="AJ22" s="1">
        <v>29</v>
      </c>
      <c r="AK22" s="1">
        <f t="shared" si="9"/>
        <v>0.28520050669255681</v>
      </c>
      <c r="AL22" s="1">
        <f t="shared" si="10"/>
        <v>0.28262954594408818</v>
      </c>
      <c r="AM22" s="1">
        <f t="shared" si="10"/>
        <v>0.34918520697674188</v>
      </c>
    </row>
    <row r="23" spans="1:39">
      <c r="A23" s="2" t="s">
        <v>15</v>
      </c>
      <c r="B23" s="2">
        <v>-1.8794219999999999</v>
      </c>
      <c r="C23" s="2">
        <v>0.2277042</v>
      </c>
      <c r="D23" s="2">
        <v>-8.25</v>
      </c>
      <c r="E23" s="2">
        <v>0</v>
      </c>
      <c r="F23" s="2">
        <v>-2.3257140000000001</v>
      </c>
      <c r="G23" s="2">
        <v>-1.43313</v>
      </c>
      <c r="S23" s="1" t="s">
        <v>13</v>
      </c>
      <c r="T23" s="1">
        <f t="shared" si="12"/>
        <v>-0.38854159999999999</v>
      </c>
      <c r="U23" s="1">
        <f t="shared" si="13"/>
        <v>-0.2490193</v>
      </c>
      <c r="V23" s="1">
        <f t="shared" si="14"/>
        <v>1.322465</v>
      </c>
      <c r="W23" s="1"/>
      <c r="X23" s="1">
        <f t="shared" si="3"/>
        <v>-2.6134146</v>
      </c>
      <c r="Y23" s="1">
        <f t="shared" si="4"/>
        <v>-3.0056823000000001</v>
      </c>
      <c r="Z23" s="1">
        <f t="shared" si="5"/>
        <v>-2.1327999999999996</v>
      </c>
      <c r="AA23" s="1"/>
      <c r="AB23" s="1">
        <f t="shared" si="6"/>
        <v>7.3283880910162608E-2</v>
      </c>
      <c r="AC23" s="1">
        <f t="shared" si="7"/>
        <v>4.9504965564713135E-2</v>
      </c>
      <c r="AD23" s="1">
        <f t="shared" si="7"/>
        <v>0.11850501483733297</v>
      </c>
      <c r="AE23" s="1"/>
      <c r="AF23" s="1">
        <f t="shared" si="11"/>
        <v>6.8280053594037632E-2</v>
      </c>
      <c r="AG23" s="1">
        <f t="shared" si="8"/>
        <v>4.7169825002281639E-2</v>
      </c>
      <c r="AH23" s="1">
        <f t="shared" si="8"/>
        <v>0.10594947118280686</v>
      </c>
      <c r="AI23" s="1"/>
      <c r="AJ23" s="1">
        <v>30</v>
      </c>
      <c r="AK23" s="1">
        <f t="shared" si="9"/>
        <v>0.26572700081054235</v>
      </c>
      <c r="AL23" s="1">
        <f t="shared" si="10"/>
        <v>0.26929795972143122</v>
      </c>
      <c r="AM23" s="1">
        <f t="shared" si="10"/>
        <v>0.31218921895269713</v>
      </c>
    </row>
    <row r="24" spans="1:39">
      <c r="A24" s="2" t="s">
        <v>16</v>
      </c>
      <c r="B24" s="2">
        <v>-1.133027</v>
      </c>
      <c r="C24" s="2">
        <v>0.1362469</v>
      </c>
      <c r="D24" s="2">
        <v>-8.32</v>
      </c>
      <c r="E24" s="2">
        <v>0</v>
      </c>
      <c r="F24" s="2">
        <v>-1.400066</v>
      </c>
      <c r="G24" s="2">
        <v>-0.86598819999999999</v>
      </c>
      <c r="S24" s="1" t="s">
        <v>14</v>
      </c>
      <c r="T24" s="1">
        <f t="shared" si="12"/>
        <v>-1.9688140000000001</v>
      </c>
      <c r="U24" s="1">
        <f t="shared" si="13"/>
        <v>-0.74437929999999997</v>
      </c>
      <c r="V24" s="1">
        <f t="shared" si="14"/>
        <v>0.53425590000000001</v>
      </c>
      <c r="W24" s="1"/>
      <c r="X24" s="1">
        <f t="shared" si="3"/>
        <v>-4.1936870000000006</v>
      </c>
      <c r="Y24" s="1">
        <f t="shared" si="4"/>
        <v>-3.5010422999999999</v>
      </c>
      <c r="Z24" s="1">
        <f t="shared" si="5"/>
        <v>-2.9210091</v>
      </c>
      <c r="AA24" s="1"/>
      <c r="AB24" s="1">
        <f t="shared" si="6"/>
        <v>1.5090543343375704E-2</v>
      </c>
      <c r="AC24" s="1">
        <f t="shared" ref="AC24:AC33" si="15">EXP(Y24)</f>
        <v>3.0165925086936905E-2</v>
      </c>
      <c r="AD24" s="1">
        <f t="shared" ref="AD24:AD33" si="16">EXP(Z24)</f>
        <v>5.3879290267140299E-2</v>
      </c>
      <c r="AE24" s="1"/>
      <c r="AF24" s="1">
        <f t="shared" si="11"/>
        <v>1.4866204243881929E-2</v>
      </c>
      <c r="AG24" s="1">
        <f t="shared" si="11"/>
        <v>2.9282588709572364E-2</v>
      </c>
      <c r="AH24" s="1">
        <f t="shared" si="11"/>
        <v>5.1124726299045901E-2</v>
      </c>
      <c r="AI24" s="1"/>
      <c r="AJ24" s="1">
        <v>31</v>
      </c>
      <c r="AK24" s="1">
        <f t="shared" si="9"/>
        <v>0.26177664894337865</v>
      </c>
      <c r="AL24" s="1">
        <f t="shared" ref="AL24:AL33" si="17">AL23*(1-AG24)</f>
        <v>0.26141221832658157</v>
      </c>
      <c r="AM24" s="1">
        <f t="shared" ref="AM24:AM33" si="18">AM23*(1-AH24)</f>
        <v>0.29622863058022758</v>
      </c>
    </row>
    <row r="25" spans="1:39">
      <c r="A25" s="2" t="s">
        <v>17</v>
      </c>
      <c r="B25" s="2">
        <v>-2.20356</v>
      </c>
      <c r="C25" s="2">
        <v>0.22720199999999999</v>
      </c>
      <c r="D25" s="2">
        <v>-9.6999999999999993</v>
      </c>
      <c r="E25" s="2">
        <v>0</v>
      </c>
      <c r="F25" s="2">
        <v>-2.6488670000000001</v>
      </c>
      <c r="G25" s="2">
        <v>-1.7582519999999999</v>
      </c>
      <c r="S25" s="1" t="s">
        <v>15</v>
      </c>
      <c r="T25" s="1">
        <f t="shared" si="12"/>
        <v>-1.8794219999999999</v>
      </c>
      <c r="U25" s="1">
        <f t="shared" si="13"/>
        <v>0.31649260000000001</v>
      </c>
      <c r="V25" s="1">
        <f t="shared" si="14"/>
        <v>0.26478829999999998</v>
      </c>
      <c r="W25" s="1"/>
      <c r="X25" s="1">
        <f t="shared" si="3"/>
        <v>-4.1042950000000005</v>
      </c>
      <c r="Y25" s="1">
        <f t="shared" si="4"/>
        <v>-2.4401704</v>
      </c>
      <c r="Z25" s="1">
        <f t="shared" si="5"/>
        <v>-3.1904766999999996</v>
      </c>
      <c r="AA25" s="1"/>
      <c r="AB25" s="1">
        <f t="shared" si="6"/>
        <v>1.6501648400582079E-2</v>
      </c>
      <c r="AC25" s="1">
        <f t="shared" si="15"/>
        <v>8.7146000518228517E-2</v>
      </c>
      <c r="AD25" s="1">
        <f t="shared" si="16"/>
        <v>4.1152248985455324E-2</v>
      </c>
      <c r="AE25" s="1"/>
      <c r="AF25" s="1">
        <f t="shared" si="11"/>
        <v>1.623376452615365E-2</v>
      </c>
      <c r="AG25" s="1">
        <f t="shared" si="11"/>
        <v>8.0160346886882852E-2</v>
      </c>
      <c r="AH25" s="1">
        <f t="shared" si="11"/>
        <v>3.952567842556734E-2</v>
      </c>
      <c r="AI25" s="1"/>
      <c r="AJ25" s="1">
        <v>32</v>
      </c>
      <c r="AK25" s="1">
        <f t="shared" si="9"/>
        <v>0.25752702846598624</v>
      </c>
      <c r="AL25" s="1">
        <f t="shared" si="17"/>
        <v>0.24045732422505323</v>
      </c>
      <c r="AM25" s="1">
        <f t="shared" si="18"/>
        <v>0.28451999298746733</v>
      </c>
    </row>
    <row r="26" spans="1:39">
      <c r="A26" s="2" t="s">
        <v>18</v>
      </c>
      <c r="B26" s="2">
        <v>-1.7167079999999999</v>
      </c>
      <c r="C26" s="2">
        <v>0.18133089999999999</v>
      </c>
      <c r="D26" s="2">
        <v>-9.4700000000000006</v>
      </c>
      <c r="E26" s="2">
        <v>0</v>
      </c>
      <c r="F26" s="2">
        <v>-2.072111</v>
      </c>
      <c r="G26" s="2">
        <v>-1.3613059999999999</v>
      </c>
      <c r="S26" s="1" t="s">
        <v>16</v>
      </c>
      <c r="T26" s="1">
        <f t="shared" si="12"/>
        <v>-1.133027</v>
      </c>
      <c r="U26" s="1">
        <f t="shared" si="13"/>
        <v>-0.48098259999999998</v>
      </c>
      <c r="V26" s="1">
        <f t="shared" si="14"/>
        <v>0.29543130000000001</v>
      </c>
      <c r="W26" s="1"/>
      <c r="X26" s="1">
        <f t="shared" si="3"/>
        <v>-3.3578999999999999</v>
      </c>
      <c r="Y26" s="1">
        <f t="shared" si="4"/>
        <v>-3.2376456</v>
      </c>
      <c r="Z26" s="1">
        <f t="shared" si="5"/>
        <v>-3.1598336999999996</v>
      </c>
      <c r="AA26" s="1"/>
      <c r="AB26" s="1">
        <f t="shared" si="6"/>
        <v>3.4808279633410523E-2</v>
      </c>
      <c r="AC26" s="1">
        <f t="shared" si="15"/>
        <v>3.9256211205484823E-2</v>
      </c>
      <c r="AD26" s="1">
        <f t="shared" si="16"/>
        <v>4.2432797067942188E-2</v>
      </c>
      <c r="AE26" s="1"/>
      <c r="AF26" s="1">
        <f t="shared" si="11"/>
        <v>3.3637418948504784E-2</v>
      </c>
      <c r="AG26" s="1">
        <f t="shared" si="11"/>
        <v>3.7773371746269956E-2</v>
      </c>
      <c r="AH26" s="1">
        <f t="shared" si="11"/>
        <v>4.0705546858553578E-2</v>
      </c>
      <c r="AI26" s="1"/>
      <c r="AJ26" s="1">
        <v>33</v>
      </c>
      <c r="AK26" s="1">
        <f t="shared" si="9"/>
        <v>0.24886448391891233</v>
      </c>
      <c r="AL26" s="1">
        <f t="shared" si="17"/>
        <v>0.23137444032798693</v>
      </c>
      <c r="AM26" s="1">
        <f t="shared" si="18"/>
        <v>0.27293845108072068</v>
      </c>
    </row>
    <row r="27" spans="1:39">
      <c r="A27" s="2" t="s">
        <v>19</v>
      </c>
      <c r="B27" s="2">
        <v>-2.6418219999999999</v>
      </c>
      <c r="C27" s="2">
        <v>0.16810410000000001</v>
      </c>
      <c r="D27" s="2">
        <v>-15.72</v>
      </c>
      <c r="E27" s="2">
        <v>0</v>
      </c>
      <c r="F27" s="2">
        <v>-2.9712999999999998</v>
      </c>
      <c r="G27" s="2">
        <v>-2.3123429999999998</v>
      </c>
      <c r="S27" s="1" t="s">
        <v>17</v>
      </c>
      <c r="T27" s="1">
        <f t="shared" si="12"/>
        <v>-2.20356</v>
      </c>
      <c r="U27" s="1">
        <f t="shared" si="13"/>
        <v>-0.56356499999999998</v>
      </c>
      <c r="V27" s="1">
        <f t="shared" si="14"/>
        <v>-0.15810730000000001</v>
      </c>
      <c r="W27" s="1"/>
      <c r="X27" s="1">
        <f t="shared" si="3"/>
        <v>-4.4284330000000001</v>
      </c>
      <c r="Y27" s="1">
        <f t="shared" si="4"/>
        <v>-3.3202280000000002</v>
      </c>
      <c r="Z27" s="1">
        <f t="shared" si="5"/>
        <v>-3.6133723</v>
      </c>
      <c r="AA27" s="1"/>
      <c r="AB27" s="1">
        <f t="shared" si="6"/>
        <v>1.1933174313699729E-2</v>
      </c>
      <c r="AC27" s="1">
        <f t="shared" si="15"/>
        <v>3.6144589848019479E-2</v>
      </c>
      <c r="AD27" s="1">
        <f t="shared" si="16"/>
        <v>2.6960773572707295E-2</v>
      </c>
      <c r="AE27" s="1"/>
      <c r="AF27" s="1">
        <f t="shared" ref="AF27:AH33" si="19">AB27/(1+AB27)</f>
        <v>1.1792452917449705E-2</v>
      </c>
      <c r="AG27" s="1">
        <f t="shared" si="19"/>
        <v>3.4883731674284116E-2</v>
      </c>
      <c r="AH27" s="1">
        <f t="shared" si="19"/>
        <v>2.625297310910241E-2</v>
      </c>
      <c r="AI27" s="1"/>
      <c r="AJ27" s="1">
        <v>34</v>
      </c>
      <c r="AK27" s="1">
        <f t="shared" si="9"/>
        <v>0.24592976120947316</v>
      </c>
      <c r="AL27" s="1">
        <f t="shared" si="17"/>
        <v>0.22330323643529776</v>
      </c>
      <c r="AM27" s="1">
        <f t="shared" si="18"/>
        <v>0.26577300526405845</v>
      </c>
    </row>
    <row r="28" spans="1:39">
      <c r="A28" s="2" t="s">
        <v>24</v>
      </c>
      <c r="B28" s="2">
        <v>-1.8154520000000001</v>
      </c>
      <c r="C28" s="2">
        <v>0.13626730000000001</v>
      </c>
      <c r="D28" s="2">
        <v>-13.32</v>
      </c>
      <c r="E28" s="2">
        <v>0</v>
      </c>
      <c r="F28" s="2">
        <v>-2.0825309999999999</v>
      </c>
      <c r="G28" s="2">
        <v>-1.548373</v>
      </c>
      <c r="S28" s="1" t="s">
        <v>18</v>
      </c>
      <c r="T28" s="1">
        <f t="shared" si="12"/>
        <v>-1.7167079999999999</v>
      </c>
      <c r="U28" s="1">
        <f t="shared" si="13"/>
        <v>-20</v>
      </c>
      <c r="V28" s="1">
        <f t="shared" si="14"/>
        <v>0.19891780000000001</v>
      </c>
      <c r="W28" s="1"/>
      <c r="X28" s="1">
        <f t="shared" si="3"/>
        <v>-3.9415810000000002</v>
      </c>
      <c r="Y28" s="1">
        <f t="shared" si="4"/>
        <v>-22.756663</v>
      </c>
      <c r="Z28" s="1">
        <f t="shared" si="5"/>
        <v>-3.2563472</v>
      </c>
      <c r="AA28" s="1"/>
      <c r="AB28" s="1">
        <f t="shared" si="6"/>
        <v>1.9417491411068279E-2</v>
      </c>
      <c r="AC28" s="1">
        <f t="shared" si="15"/>
        <v>1.3089010996399707E-10</v>
      </c>
      <c r="AD28" s="1">
        <f t="shared" si="16"/>
        <v>3.8528879577147887E-2</v>
      </c>
      <c r="AE28" s="1"/>
      <c r="AF28" s="1">
        <f t="shared" si="19"/>
        <v>1.9047634138777397E-2</v>
      </c>
      <c r="AG28" s="1">
        <f t="shared" si="19"/>
        <v>1.3089010994686484E-10</v>
      </c>
      <c r="AH28" s="1">
        <f t="shared" si="19"/>
        <v>3.709947824737958E-2</v>
      </c>
      <c r="AI28" s="1"/>
      <c r="AJ28" s="1">
        <v>35</v>
      </c>
      <c r="AK28" s="1">
        <f t="shared" si="9"/>
        <v>0.24124538109411822</v>
      </c>
      <c r="AL28" s="1">
        <f t="shared" si="17"/>
        <v>0.22330323640606958</v>
      </c>
      <c r="AM28" s="1">
        <f t="shared" si="18"/>
        <v>0.25591296543652381</v>
      </c>
    </row>
    <row r="29" spans="1:39">
      <c r="A29" s="2" t="s">
        <v>25</v>
      </c>
      <c r="B29" s="2">
        <v>-2.517881</v>
      </c>
      <c r="C29" s="2">
        <v>0.2268474</v>
      </c>
      <c r="D29" s="2">
        <v>-11.1</v>
      </c>
      <c r="E29" s="2">
        <v>0</v>
      </c>
      <c r="F29" s="2">
        <v>-2.962494</v>
      </c>
      <c r="G29" s="2">
        <v>-2.0732680000000001</v>
      </c>
      <c r="S29" s="1" t="s">
        <v>19</v>
      </c>
      <c r="T29" s="1">
        <f t="shared" si="12"/>
        <v>-2.6418219999999999</v>
      </c>
      <c r="U29" s="1">
        <f t="shared" si="13"/>
        <v>-0.8500221</v>
      </c>
      <c r="V29" s="1">
        <f t="shared" si="14"/>
        <v>-0.71988529999999995</v>
      </c>
      <c r="W29" s="1"/>
      <c r="X29" s="1">
        <f t="shared" si="3"/>
        <v>-4.866695</v>
      </c>
      <c r="Y29" s="1">
        <f t="shared" si="4"/>
        <v>-3.6066851</v>
      </c>
      <c r="Z29" s="1">
        <f t="shared" si="5"/>
        <v>-4.1751502999999994</v>
      </c>
      <c r="AA29" s="1"/>
      <c r="AB29" s="1">
        <f t="shared" si="6"/>
        <v>7.698767714559439E-3</v>
      </c>
      <c r="AC29" s="1">
        <f t="shared" si="15"/>
        <v>2.7141669828343949E-2</v>
      </c>
      <c r="AD29" s="1">
        <f t="shared" si="16"/>
        <v>1.5372880937370471E-2</v>
      </c>
      <c r="AE29" s="1"/>
      <c r="AF29" s="1">
        <f t="shared" si="19"/>
        <v>7.6399495178703942E-3</v>
      </c>
      <c r="AG29" s="1">
        <f t="shared" si="19"/>
        <v>2.642446570479403E-2</v>
      </c>
      <c r="AH29" s="1">
        <f t="shared" si="19"/>
        <v>1.5140133468188117E-2</v>
      </c>
      <c r="AI29" s="1"/>
      <c r="AJ29" s="1">
        <v>36</v>
      </c>
      <c r="AK29" s="1">
        <f t="shared" si="9"/>
        <v>0.23940227856113974</v>
      </c>
      <c r="AL29" s="1">
        <f t="shared" si="17"/>
        <v>0.21740256769388788</v>
      </c>
      <c r="AM29" s="1">
        <f t="shared" si="18"/>
        <v>0.25203840898357505</v>
      </c>
    </row>
    <row r="30" spans="1:39">
      <c r="A30" s="2" t="s">
        <v>26</v>
      </c>
      <c r="B30" s="2">
        <v>-2.2248730000000001</v>
      </c>
      <c r="C30" s="2">
        <v>3.2001599999999998E-2</v>
      </c>
      <c r="D30" s="2">
        <v>-69.52</v>
      </c>
      <c r="E30" s="2">
        <v>0</v>
      </c>
      <c r="F30" s="2">
        <v>-2.287595</v>
      </c>
      <c r="G30" s="2">
        <v>-2.1621510000000002</v>
      </c>
      <c r="S30" s="1" t="s">
        <v>20</v>
      </c>
      <c r="T30" s="1">
        <f>T29</f>
        <v>-2.6418219999999999</v>
      </c>
      <c r="U30" s="1">
        <f>U29</f>
        <v>-0.8500221</v>
      </c>
      <c r="V30" s="1">
        <f>V29</f>
        <v>-0.71988529999999995</v>
      </c>
      <c r="W30" s="1"/>
      <c r="X30" s="1">
        <f t="shared" si="3"/>
        <v>-4.866695</v>
      </c>
      <c r="Y30" s="1">
        <f t="shared" si="4"/>
        <v>-3.6066851</v>
      </c>
      <c r="Z30" s="1">
        <f t="shared" si="5"/>
        <v>-4.1751502999999994</v>
      </c>
      <c r="AA30" s="1"/>
      <c r="AB30" s="1">
        <f t="shared" si="6"/>
        <v>7.698767714559439E-3</v>
      </c>
      <c r="AC30" s="1">
        <f t="shared" si="15"/>
        <v>2.7141669828343949E-2</v>
      </c>
      <c r="AD30" s="1">
        <f t="shared" si="16"/>
        <v>1.5372880937370471E-2</v>
      </c>
      <c r="AE30" s="1"/>
      <c r="AF30" s="1">
        <f t="shared" si="19"/>
        <v>7.6399495178703942E-3</v>
      </c>
      <c r="AG30" s="1">
        <f t="shared" si="19"/>
        <v>2.642446570479403E-2</v>
      </c>
      <c r="AH30" s="1">
        <f t="shared" si="19"/>
        <v>1.5140133468188117E-2</v>
      </c>
      <c r="AI30" s="1"/>
      <c r="AJ30" s="1">
        <v>37</v>
      </c>
      <c r="AK30" s="1">
        <f t="shared" si="9"/>
        <v>0.23757325723846948</v>
      </c>
      <c r="AL30" s="1">
        <f t="shared" si="17"/>
        <v>0.21165782099972658</v>
      </c>
      <c r="AM30" s="1">
        <f t="shared" si="18"/>
        <v>0.24822251383245394</v>
      </c>
    </row>
    <row r="31" spans="1:39">
      <c r="S31" s="1" t="s">
        <v>21</v>
      </c>
      <c r="T31" s="1">
        <f>T30</f>
        <v>-2.6418219999999999</v>
      </c>
      <c r="U31" s="1">
        <f t="shared" ref="U31:U33" si="20">U30</f>
        <v>-0.8500221</v>
      </c>
      <c r="V31" s="1">
        <f>V30</f>
        <v>-0.71988529999999995</v>
      </c>
      <c r="W31" s="1"/>
      <c r="X31" s="1">
        <f t="shared" si="3"/>
        <v>-4.866695</v>
      </c>
      <c r="Y31" s="1">
        <f t="shared" si="4"/>
        <v>-3.6066851</v>
      </c>
      <c r="Z31" s="1">
        <f t="shared" si="5"/>
        <v>-4.1751502999999994</v>
      </c>
      <c r="AA31" s="1"/>
      <c r="AB31" s="1">
        <f t="shared" si="6"/>
        <v>7.698767714559439E-3</v>
      </c>
      <c r="AC31" s="1">
        <f t="shared" si="15"/>
        <v>2.7141669828343949E-2</v>
      </c>
      <c r="AD31" s="1">
        <f t="shared" si="16"/>
        <v>1.5372880937370471E-2</v>
      </c>
      <c r="AE31" s="1"/>
      <c r="AF31" s="1">
        <f t="shared" si="19"/>
        <v>7.6399495178703942E-3</v>
      </c>
      <c r="AG31" s="1">
        <f t="shared" si="19"/>
        <v>2.642446570479403E-2</v>
      </c>
      <c r="AH31" s="1">
        <f t="shared" si="19"/>
        <v>1.5140133468188117E-2</v>
      </c>
      <c r="AI31" s="1"/>
      <c r="AJ31" s="1">
        <v>38</v>
      </c>
      <c r="AK31" s="1">
        <f t="shared" si="9"/>
        <v>0.23575820954637153</v>
      </c>
      <c r="AL31" s="1">
        <f t="shared" si="17"/>
        <v>0.20606487616756786</v>
      </c>
      <c r="AM31" s="1">
        <f t="shared" si="18"/>
        <v>0.24446439184322141</v>
      </c>
    </row>
    <row r="32" spans="1:39">
      <c r="A32" s="4" t="s">
        <v>118</v>
      </c>
      <c r="S32" s="1" t="s">
        <v>22</v>
      </c>
      <c r="T32" s="1">
        <f>T31</f>
        <v>-2.6418219999999999</v>
      </c>
      <c r="U32" s="1">
        <f t="shared" si="20"/>
        <v>-0.8500221</v>
      </c>
      <c r="V32" s="1">
        <f>V31</f>
        <v>-0.71988529999999995</v>
      </c>
      <c r="W32" s="1"/>
      <c r="X32" s="1">
        <f t="shared" si="3"/>
        <v>-4.866695</v>
      </c>
      <c r="Y32" s="1">
        <f t="shared" si="4"/>
        <v>-3.6066851</v>
      </c>
      <c r="Z32" s="1">
        <f t="shared" si="5"/>
        <v>-4.1751502999999994</v>
      </c>
      <c r="AA32" s="1"/>
      <c r="AB32" s="1">
        <f t="shared" si="6"/>
        <v>7.698767714559439E-3</v>
      </c>
      <c r="AC32" s="1">
        <f t="shared" si="15"/>
        <v>2.7141669828343949E-2</v>
      </c>
      <c r="AD32" s="1">
        <f t="shared" si="16"/>
        <v>1.5372880937370471E-2</v>
      </c>
      <c r="AE32" s="1"/>
      <c r="AF32" s="1">
        <f t="shared" si="19"/>
        <v>7.6399495178703942E-3</v>
      </c>
      <c r="AG32" s="1">
        <f t="shared" si="19"/>
        <v>2.642446570479403E-2</v>
      </c>
      <c r="AH32" s="1">
        <f t="shared" si="19"/>
        <v>1.5140133468188117E-2</v>
      </c>
      <c r="AI32" s="1"/>
      <c r="AJ32" s="1">
        <v>39</v>
      </c>
      <c r="AK32" s="1">
        <f t="shared" si="9"/>
        <v>0.23395702872701374</v>
      </c>
      <c r="AL32" s="1">
        <f t="shared" si="17"/>
        <v>0.20061972191431532</v>
      </c>
      <c r="AM32" s="1">
        <f t="shared" si="18"/>
        <v>0.24076316832249561</v>
      </c>
    </row>
    <row r="33" spans="1:39">
      <c r="S33" s="1" t="s">
        <v>23</v>
      </c>
      <c r="T33" s="1">
        <f>T32</f>
        <v>-2.6418219999999999</v>
      </c>
      <c r="U33" s="1">
        <f t="shared" si="20"/>
        <v>-0.8500221</v>
      </c>
      <c r="V33" s="1">
        <f>V32</f>
        <v>-0.71988529999999995</v>
      </c>
      <c r="W33" s="1"/>
      <c r="X33" s="1">
        <f t="shared" si="3"/>
        <v>-4.866695</v>
      </c>
      <c r="Y33" s="1">
        <f t="shared" si="4"/>
        <v>-3.6066851</v>
      </c>
      <c r="Z33" s="1">
        <f t="shared" si="5"/>
        <v>-4.1751502999999994</v>
      </c>
      <c r="AA33" s="1"/>
      <c r="AB33" s="1">
        <f t="shared" si="6"/>
        <v>7.698767714559439E-3</v>
      </c>
      <c r="AC33" s="1">
        <f t="shared" si="15"/>
        <v>2.7141669828343949E-2</v>
      </c>
      <c r="AD33" s="1">
        <f t="shared" si="16"/>
        <v>1.5372880937370471E-2</v>
      </c>
      <c r="AE33" s="1"/>
      <c r="AF33" s="1">
        <f t="shared" si="19"/>
        <v>7.6399495178703942E-3</v>
      </c>
      <c r="AG33" s="1">
        <f t="shared" si="19"/>
        <v>2.642446570479403E-2</v>
      </c>
      <c r="AH33" s="1">
        <f t="shared" si="19"/>
        <v>1.5140133468188117E-2</v>
      </c>
      <c r="AI33" s="1"/>
      <c r="AJ33" s="1">
        <v>40</v>
      </c>
      <c r="AK33" s="1">
        <f t="shared" si="9"/>
        <v>0.23216960883818841</v>
      </c>
      <c r="AL33" s="1">
        <f t="shared" si="17"/>
        <v>0.19531845295288516</v>
      </c>
      <c r="AM33" s="1">
        <f t="shared" si="18"/>
        <v>0.23711798181986921</v>
      </c>
    </row>
    <row r="34" spans="1:39">
      <c r="A34" s="2" t="s">
        <v>109</v>
      </c>
      <c r="B34" s="2" t="s">
        <v>110</v>
      </c>
      <c r="C34" s="2" t="s">
        <v>111</v>
      </c>
      <c r="D34" s="2" t="s">
        <v>112</v>
      </c>
      <c r="E34" s="2" t="s">
        <v>113</v>
      </c>
      <c r="F34" s="2" t="s">
        <v>114</v>
      </c>
      <c r="G34" s="2" t="s">
        <v>115</v>
      </c>
      <c r="S34" s="1" t="s">
        <v>26</v>
      </c>
      <c r="T34" s="1">
        <f>B30</f>
        <v>-2.2248730000000001</v>
      </c>
      <c r="U34" s="1">
        <f>B59</f>
        <v>-2.7566630000000001</v>
      </c>
      <c r="V34" s="1">
        <f>B88</f>
        <v>-3.4552649999999998</v>
      </c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</row>
    <row r="35" spans="1:39">
      <c r="A35" s="2"/>
      <c r="B35" s="2"/>
      <c r="C35" s="2"/>
      <c r="D35" s="2"/>
      <c r="E35" s="2"/>
      <c r="F35" s="2"/>
      <c r="G35" s="2"/>
    </row>
    <row r="36" spans="1:39">
      <c r="A36" s="2" t="s">
        <v>116</v>
      </c>
      <c r="B36" s="2">
        <v>1.081366</v>
      </c>
      <c r="C36" s="2">
        <v>5.10322E-2</v>
      </c>
      <c r="D36" s="2">
        <v>21.19</v>
      </c>
      <c r="E36" s="2">
        <v>0</v>
      </c>
      <c r="F36" s="2">
        <v>0.98134520000000003</v>
      </c>
      <c r="G36" s="2">
        <v>1.1813880000000001</v>
      </c>
    </row>
    <row r="37" spans="1:39">
      <c r="A37" s="2" t="s">
        <v>0</v>
      </c>
      <c r="B37" s="2">
        <v>-0.11995500000000001</v>
      </c>
      <c r="C37" s="2">
        <v>6.4492300000000002E-2</v>
      </c>
      <c r="D37" s="2">
        <v>-1.86</v>
      </c>
      <c r="E37" s="2">
        <v>6.3E-2</v>
      </c>
      <c r="F37" s="2">
        <v>-0.24635760000000001</v>
      </c>
      <c r="G37" s="2">
        <v>6.4476999999999998E-3</v>
      </c>
    </row>
    <row r="38" spans="1:39">
      <c r="A38" s="2" t="s">
        <v>1</v>
      </c>
      <c r="B38" s="2">
        <v>0.75675130000000002</v>
      </c>
      <c r="C38" s="2">
        <v>6.0184700000000001E-2</v>
      </c>
      <c r="D38" s="2">
        <v>12.57</v>
      </c>
      <c r="E38" s="2">
        <v>0</v>
      </c>
      <c r="F38" s="2">
        <v>0.63879140000000001</v>
      </c>
      <c r="G38" s="2">
        <v>0.87471129999999997</v>
      </c>
    </row>
    <row r="39" spans="1:39">
      <c r="A39" s="2" t="s">
        <v>2</v>
      </c>
      <c r="B39" s="2">
        <v>0.2366654</v>
      </c>
      <c r="C39" s="2">
        <v>6.4666799999999997E-2</v>
      </c>
      <c r="D39" s="2">
        <v>3.66</v>
      </c>
      <c r="E39" s="2">
        <v>0</v>
      </c>
      <c r="F39" s="2">
        <v>0.1099208</v>
      </c>
      <c r="G39" s="2">
        <v>0.36340990000000001</v>
      </c>
    </row>
    <row r="40" spans="1:39">
      <c r="A40" s="2" t="s">
        <v>3</v>
      </c>
      <c r="B40" s="2">
        <v>0.70504429999999996</v>
      </c>
      <c r="C40" s="2">
        <v>6.8769700000000003E-2</v>
      </c>
      <c r="D40" s="2">
        <v>10.25</v>
      </c>
      <c r="E40" s="2">
        <v>0</v>
      </c>
      <c r="F40" s="2">
        <v>0.57025809999999999</v>
      </c>
      <c r="G40" s="2">
        <v>0.83983050000000004</v>
      </c>
    </row>
    <row r="41" spans="1:39">
      <c r="A41" s="2" t="s">
        <v>4</v>
      </c>
      <c r="B41" s="2">
        <v>0.13702410000000001</v>
      </c>
      <c r="C41" s="2">
        <v>7.8121899999999994E-2</v>
      </c>
      <c r="D41" s="2">
        <v>1.75</v>
      </c>
      <c r="E41" s="2">
        <v>7.9000000000000001E-2</v>
      </c>
      <c r="F41" s="2">
        <v>-1.6092100000000002E-2</v>
      </c>
      <c r="G41" s="2">
        <v>0.29014030000000002</v>
      </c>
    </row>
    <row r="42" spans="1:39">
      <c r="A42" s="2" t="s">
        <v>5</v>
      </c>
      <c r="B42" s="2">
        <v>7.2222999999999996E-2</v>
      </c>
      <c r="C42" s="2">
        <v>8.5545700000000002E-2</v>
      </c>
      <c r="D42" s="2">
        <v>0.84</v>
      </c>
      <c r="E42" s="2">
        <v>0.39900000000000002</v>
      </c>
      <c r="F42" s="2">
        <v>-9.5443500000000001E-2</v>
      </c>
      <c r="G42" s="2">
        <v>0.23988950000000001</v>
      </c>
    </row>
    <row r="43" spans="1:39">
      <c r="A43" s="2" t="s">
        <v>6</v>
      </c>
      <c r="B43" s="2">
        <v>0.74733139999999998</v>
      </c>
      <c r="C43" s="2">
        <v>8.1866300000000003E-2</v>
      </c>
      <c r="D43" s="2">
        <v>9.1300000000000008</v>
      </c>
      <c r="E43" s="2">
        <v>0</v>
      </c>
      <c r="F43" s="2">
        <v>0.58687630000000002</v>
      </c>
      <c r="G43" s="2">
        <v>0.90778639999999999</v>
      </c>
    </row>
    <row r="44" spans="1:39">
      <c r="A44" s="2" t="s">
        <v>7</v>
      </c>
      <c r="B44" s="2">
        <v>-0.30143930000000002</v>
      </c>
      <c r="C44" s="2">
        <v>0.1110985</v>
      </c>
      <c r="D44" s="2">
        <v>-2.71</v>
      </c>
      <c r="E44" s="2">
        <v>7.0000000000000001E-3</v>
      </c>
      <c r="F44" s="2">
        <v>-0.51918839999999999</v>
      </c>
      <c r="G44" s="2">
        <v>-8.3690200000000006E-2</v>
      </c>
    </row>
    <row r="45" spans="1:39">
      <c r="A45" s="2" t="s">
        <v>8</v>
      </c>
      <c r="B45" s="2">
        <v>0.62706850000000003</v>
      </c>
      <c r="C45" s="2">
        <v>8.8342000000000004E-2</v>
      </c>
      <c r="D45" s="2">
        <v>7.1</v>
      </c>
      <c r="E45" s="2">
        <v>0</v>
      </c>
      <c r="F45" s="2">
        <v>0.45392139999999997</v>
      </c>
      <c r="G45" s="2">
        <v>0.80021549999999997</v>
      </c>
    </row>
    <row r="46" spans="1:39">
      <c r="A46" s="2" t="s">
        <v>9</v>
      </c>
      <c r="B46" s="2">
        <v>-0.44080859999999999</v>
      </c>
      <c r="C46" s="2">
        <v>0.14961920000000001</v>
      </c>
      <c r="D46" s="2">
        <v>-2.95</v>
      </c>
      <c r="E46" s="2">
        <v>3.0000000000000001E-3</v>
      </c>
      <c r="F46" s="2">
        <v>-0.73405679999999995</v>
      </c>
      <c r="G46" s="2">
        <v>-0.14756040000000001</v>
      </c>
    </row>
    <row r="47" spans="1:39">
      <c r="A47" s="2" t="s">
        <v>10</v>
      </c>
      <c r="B47" s="2">
        <v>0.55506239999999996</v>
      </c>
      <c r="C47" s="2">
        <v>9.6351000000000006E-2</v>
      </c>
      <c r="D47" s="2">
        <v>5.76</v>
      </c>
      <c r="E47" s="2">
        <v>0</v>
      </c>
      <c r="F47" s="2">
        <v>0.36621779999999998</v>
      </c>
      <c r="G47" s="2">
        <v>0.74390690000000004</v>
      </c>
    </row>
    <row r="48" spans="1:39">
      <c r="A48" s="2" t="s">
        <v>11</v>
      </c>
      <c r="B48" s="2">
        <v>-0.56837269999999995</v>
      </c>
      <c r="C48" s="2">
        <v>0.19107370000000001</v>
      </c>
      <c r="D48" s="2">
        <v>-2.97</v>
      </c>
      <c r="E48" s="2">
        <v>3.0000000000000001E-3</v>
      </c>
      <c r="F48" s="2">
        <v>-0.94287019999999999</v>
      </c>
      <c r="G48" s="2">
        <v>-0.1938752</v>
      </c>
    </row>
    <row r="49" spans="1:7">
      <c r="A49" s="2" t="s">
        <v>12</v>
      </c>
      <c r="B49" s="2">
        <v>-0.22078690000000001</v>
      </c>
      <c r="C49" s="2">
        <v>0.1311775</v>
      </c>
      <c r="D49" s="2">
        <v>-1.68</v>
      </c>
      <c r="E49" s="2">
        <v>9.1999999999999998E-2</v>
      </c>
      <c r="F49" s="2">
        <v>-0.47789009999999998</v>
      </c>
      <c r="G49" s="2">
        <v>3.63162E-2</v>
      </c>
    </row>
    <row r="50" spans="1:7">
      <c r="A50" s="2" t="s">
        <v>13</v>
      </c>
      <c r="B50" s="2">
        <v>-0.2490193</v>
      </c>
      <c r="C50" s="2">
        <v>0.19225049999999999</v>
      </c>
      <c r="D50" s="2">
        <v>-1.3</v>
      </c>
      <c r="E50" s="2">
        <v>0.19500000000000001</v>
      </c>
      <c r="F50" s="2">
        <v>-0.62582340000000003</v>
      </c>
      <c r="G50" s="2">
        <v>0.12778490000000001</v>
      </c>
    </row>
    <row r="51" spans="1:7">
      <c r="A51" s="2" t="s">
        <v>14</v>
      </c>
      <c r="B51" s="2">
        <v>-0.74437929999999997</v>
      </c>
      <c r="C51" s="2">
        <v>0.23126840000000001</v>
      </c>
      <c r="D51" s="2">
        <v>-3.22</v>
      </c>
      <c r="E51" s="2">
        <v>1E-3</v>
      </c>
      <c r="F51" s="2">
        <v>-1.197657</v>
      </c>
      <c r="G51" s="2">
        <v>-0.29110160000000002</v>
      </c>
    </row>
    <row r="52" spans="1:7">
      <c r="A52" s="2" t="s">
        <v>15</v>
      </c>
      <c r="B52" s="2">
        <v>0.31649260000000001</v>
      </c>
      <c r="C52" s="2">
        <v>0.1707496</v>
      </c>
      <c r="D52" s="2">
        <v>1.85</v>
      </c>
      <c r="E52" s="2">
        <v>6.4000000000000001E-2</v>
      </c>
      <c r="F52" s="2">
        <v>-1.8170499999999999E-2</v>
      </c>
      <c r="G52" s="2">
        <v>0.65115559999999995</v>
      </c>
    </row>
    <row r="53" spans="1:7">
      <c r="A53" s="2" t="s">
        <v>16</v>
      </c>
      <c r="B53" s="2">
        <v>-0.48098259999999998</v>
      </c>
      <c r="C53" s="2">
        <v>0.238064</v>
      </c>
      <c r="D53" s="2">
        <v>-2.02</v>
      </c>
      <c r="E53" s="2">
        <v>4.2999999999999997E-2</v>
      </c>
      <c r="F53" s="2">
        <v>-0.94757950000000002</v>
      </c>
      <c r="G53" s="2">
        <v>-1.43857E-2</v>
      </c>
    </row>
    <row r="54" spans="1:7">
      <c r="A54" s="2" t="s">
        <v>17</v>
      </c>
      <c r="B54" s="2">
        <v>-0.56356499999999998</v>
      </c>
      <c r="C54" s="2">
        <v>0.2265325</v>
      </c>
      <c r="D54" s="2">
        <v>-2.4900000000000002</v>
      </c>
      <c r="E54" s="2">
        <v>1.2999999999999999E-2</v>
      </c>
      <c r="F54" s="2">
        <v>-1.0075609999999999</v>
      </c>
      <c r="G54" s="2">
        <v>-0.11956940000000001</v>
      </c>
    </row>
    <row r="55" spans="1:7">
      <c r="A55" s="2" t="s">
        <v>18</v>
      </c>
      <c r="B55" s="2">
        <v>0</v>
      </c>
      <c r="C55" s="2" t="s">
        <v>119</v>
      </c>
      <c r="D55" s="2"/>
      <c r="E55" s="2"/>
      <c r="F55" s="2"/>
      <c r="G55" s="2"/>
    </row>
    <row r="56" spans="1:7">
      <c r="A56" s="2" t="s">
        <v>19</v>
      </c>
      <c r="B56" s="2">
        <v>-0.8500221</v>
      </c>
      <c r="C56" s="2">
        <v>0.18459400000000001</v>
      </c>
      <c r="D56" s="2">
        <v>-4.5999999999999996</v>
      </c>
      <c r="E56" s="2">
        <v>0</v>
      </c>
      <c r="F56" s="2">
        <v>-1.2118199999999999</v>
      </c>
      <c r="G56" s="2">
        <v>-0.48822460000000001</v>
      </c>
    </row>
    <row r="57" spans="1:7">
      <c r="A57" s="2" t="s">
        <v>24</v>
      </c>
      <c r="B57" s="2">
        <v>0</v>
      </c>
      <c r="C57" s="2" t="s">
        <v>119</v>
      </c>
      <c r="D57" s="2"/>
      <c r="E57" s="2"/>
      <c r="F57" s="2"/>
      <c r="G57" s="2"/>
    </row>
    <row r="58" spans="1:7">
      <c r="A58" s="2" t="s">
        <v>25</v>
      </c>
      <c r="B58" s="2">
        <v>0</v>
      </c>
      <c r="C58" s="2" t="s">
        <v>119</v>
      </c>
      <c r="D58" s="2"/>
      <c r="E58" s="2"/>
      <c r="F58" s="2"/>
      <c r="G58" s="2"/>
    </row>
    <row r="59" spans="1:7">
      <c r="A59" s="2" t="s">
        <v>26</v>
      </c>
      <c r="B59" s="2">
        <v>-2.7566630000000001</v>
      </c>
      <c r="C59" s="2">
        <v>4.4460899999999998E-2</v>
      </c>
      <c r="D59" s="2">
        <v>-62</v>
      </c>
      <c r="E59" s="2">
        <v>0</v>
      </c>
      <c r="F59" s="2">
        <v>-2.8438050000000001</v>
      </c>
      <c r="G59" s="2">
        <v>-2.6695220000000002</v>
      </c>
    </row>
    <row r="61" spans="1:7">
      <c r="A61" s="4" t="s">
        <v>120</v>
      </c>
    </row>
    <row r="63" spans="1:7">
      <c r="A63" s="2" t="s">
        <v>109</v>
      </c>
      <c r="B63" s="2" t="s">
        <v>110</v>
      </c>
      <c r="C63" s="2" t="s">
        <v>111</v>
      </c>
      <c r="D63" s="2" t="s">
        <v>112</v>
      </c>
      <c r="E63" s="2" t="s">
        <v>113</v>
      </c>
      <c r="F63" s="2" t="s">
        <v>114</v>
      </c>
      <c r="G63" s="2" t="s">
        <v>115</v>
      </c>
    </row>
    <row r="64" spans="1:7">
      <c r="A64" s="2"/>
      <c r="B64" s="2"/>
      <c r="C64" s="2"/>
      <c r="D64" s="2"/>
      <c r="E64" s="2"/>
      <c r="F64" s="2"/>
      <c r="G64" s="2"/>
    </row>
    <row r="65" spans="1:7">
      <c r="A65" s="2" t="s">
        <v>116</v>
      </c>
      <c r="B65" s="2">
        <v>0.66736269999999998</v>
      </c>
      <c r="C65" s="2">
        <v>6.41037E-2</v>
      </c>
      <c r="D65" s="2">
        <v>10.41</v>
      </c>
      <c r="E65" s="2">
        <v>0</v>
      </c>
      <c r="F65" s="2">
        <v>0.54172180000000003</v>
      </c>
      <c r="G65" s="2">
        <v>0.79300360000000003</v>
      </c>
    </row>
    <row r="66" spans="1:7">
      <c r="A66" s="2" t="s">
        <v>0</v>
      </c>
      <c r="B66" s="2">
        <v>0.28339300000000001</v>
      </c>
      <c r="C66" s="2">
        <v>6.9395600000000002E-2</v>
      </c>
      <c r="D66" s="2">
        <v>4.08</v>
      </c>
      <c r="E66" s="2">
        <v>0</v>
      </c>
      <c r="F66" s="2">
        <v>0.14738010000000001</v>
      </c>
      <c r="G66" s="2">
        <v>0.4194059</v>
      </c>
    </row>
    <row r="67" spans="1:7">
      <c r="A67" s="2" t="s">
        <v>1</v>
      </c>
      <c r="B67" s="2">
        <v>0.64273769999999997</v>
      </c>
      <c r="C67" s="2">
        <v>6.7215800000000006E-2</v>
      </c>
      <c r="D67" s="2">
        <v>9.56</v>
      </c>
      <c r="E67" s="2">
        <v>0</v>
      </c>
      <c r="F67" s="2">
        <v>0.51099720000000004</v>
      </c>
      <c r="G67" s="2">
        <v>0.77447820000000001</v>
      </c>
    </row>
    <row r="68" spans="1:7">
      <c r="A68" s="2" t="s">
        <v>2</v>
      </c>
      <c r="B68" s="2">
        <v>0.46186060000000001</v>
      </c>
      <c r="C68" s="2">
        <v>7.1324700000000005E-2</v>
      </c>
      <c r="D68" s="2">
        <v>6.48</v>
      </c>
      <c r="E68" s="2">
        <v>0</v>
      </c>
      <c r="F68" s="2">
        <v>0.32206689999999999</v>
      </c>
      <c r="G68" s="2">
        <v>0.60165440000000003</v>
      </c>
    </row>
    <row r="69" spans="1:7">
      <c r="A69" s="2" t="s">
        <v>3</v>
      </c>
      <c r="B69" s="2">
        <v>1.306265</v>
      </c>
      <c r="C69" s="2">
        <v>6.7361799999999999E-2</v>
      </c>
      <c r="D69" s="2">
        <v>19.39</v>
      </c>
      <c r="E69" s="2">
        <v>0</v>
      </c>
      <c r="F69" s="2">
        <v>1.174239</v>
      </c>
      <c r="G69" s="2">
        <v>1.4382919999999999</v>
      </c>
    </row>
    <row r="70" spans="1:7">
      <c r="A70" s="2" t="s">
        <v>4</v>
      </c>
      <c r="B70" s="2">
        <v>0.40480739999999998</v>
      </c>
      <c r="C70" s="2">
        <v>8.3719600000000005E-2</v>
      </c>
      <c r="D70" s="2">
        <v>4.84</v>
      </c>
      <c r="E70" s="2">
        <v>0</v>
      </c>
      <c r="F70" s="2">
        <v>0.24071989999999999</v>
      </c>
      <c r="G70" s="2">
        <v>0.56889489999999998</v>
      </c>
    </row>
    <row r="71" spans="1:7">
      <c r="A71" s="2" t="s">
        <v>5</v>
      </c>
      <c r="B71" s="2">
        <v>1.080854</v>
      </c>
      <c r="C71" s="2">
        <v>7.05036E-2</v>
      </c>
      <c r="D71" s="2">
        <v>15.33</v>
      </c>
      <c r="E71" s="2">
        <v>0</v>
      </c>
      <c r="F71" s="2">
        <v>0.94266930000000004</v>
      </c>
      <c r="G71" s="2">
        <v>1.2190380000000001</v>
      </c>
    </row>
    <row r="72" spans="1:7">
      <c r="A72" s="2" t="s">
        <v>6</v>
      </c>
      <c r="B72" s="2">
        <v>0.92340100000000003</v>
      </c>
      <c r="C72" s="2">
        <v>8.2444199999999995E-2</v>
      </c>
      <c r="D72" s="2">
        <v>11.2</v>
      </c>
      <c r="E72" s="2">
        <v>0</v>
      </c>
      <c r="F72" s="2">
        <v>0.76181339999999997</v>
      </c>
      <c r="G72" s="2">
        <v>1.084989</v>
      </c>
    </row>
    <row r="73" spans="1:7">
      <c r="A73" s="2" t="s">
        <v>7</v>
      </c>
      <c r="B73" s="2">
        <v>0.92755209999999999</v>
      </c>
      <c r="C73" s="2">
        <v>8.0463000000000007E-2</v>
      </c>
      <c r="D73" s="2">
        <v>11.53</v>
      </c>
      <c r="E73" s="2">
        <v>0</v>
      </c>
      <c r="F73" s="2">
        <v>0.76984750000000002</v>
      </c>
      <c r="G73" s="2">
        <v>1.0852569999999999</v>
      </c>
    </row>
    <row r="74" spans="1:7">
      <c r="A74" s="2" t="s">
        <v>8</v>
      </c>
      <c r="B74" s="2">
        <v>1.1108199999999999</v>
      </c>
      <c r="C74" s="2">
        <v>8.2631099999999999E-2</v>
      </c>
      <c r="D74" s="2">
        <v>13.44</v>
      </c>
      <c r="E74" s="2">
        <v>0</v>
      </c>
      <c r="F74" s="2">
        <v>0.94886590000000004</v>
      </c>
      <c r="G74" s="2">
        <v>1.2727740000000001</v>
      </c>
    </row>
    <row r="75" spans="1:7">
      <c r="A75" s="2" t="s">
        <v>9</v>
      </c>
      <c r="B75" s="2">
        <v>0.64483710000000005</v>
      </c>
      <c r="C75" s="2">
        <v>0.100817</v>
      </c>
      <c r="D75" s="2">
        <v>6.4</v>
      </c>
      <c r="E75" s="2">
        <v>0</v>
      </c>
      <c r="F75" s="2">
        <v>0.44723930000000001</v>
      </c>
      <c r="G75" s="2">
        <v>0.84243480000000004</v>
      </c>
    </row>
    <row r="76" spans="1:7">
      <c r="A76" s="2" t="s">
        <v>10</v>
      </c>
      <c r="B76" s="2">
        <v>0.79377180000000003</v>
      </c>
      <c r="C76" s="2">
        <v>9.4542399999999999E-2</v>
      </c>
      <c r="D76" s="2">
        <v>8.4</v>
      </c>
      <c r="E76" s="2">
        <v>0</v>
      </c>
      <c r="F76" s="2">
        <v>0.60847200000000001</v>
      </c>
      <c r="G76" s="2">
        <v>0.97907149999999998</v>
      </c>
    </row>
    <row r="77" spans="1:7">
      <c r="A77" s="2" t="s">
        <v>11</v>
      </c>
      <c r="B77" s="2">
        <v>1.3617049999999999</v>
      </c>
      <c r="C77" s="2">
        <v>8.9266600000000002E-2</v>
      </c>
      <c r="D77" s="2">
        <v>15.25</v>
      </c>
      <c r="E77" s="2">
        <v>0</v>
      </c>
      <c r="F77" s="2">
        <v>1.1867460000000001</v>
      </c>
      <c r="G77" s="2">
        <v>1.536664</v>
      </c>
    </row>
    <row r="78" spans="1:7">
      <c r="A78" s="2" t="s">
        <v>12</v>
      </c>
      <c r="B78" s="2">
        <v>0.97549940000000002</v>
      </c>
      <c r="C78" s="2">
        <v>0.1047937</v>
      </c>
      <c r="D78" s="2">
        <v>9.31</v>
      </c>
      <c r="E78" s="2">
        <v>0</v>
      </c>
      <c r="F78" s="2">
        <v>0.77010749999999994</v>
      </c>
      <c r="G78" s="2">
        <v>1.1808909999999999</v>
      </c>
    </row>
    <row r="79" spans="1:7">
      <c r="A79" s="2" t="s">
        <v>13</v>
      </c>
      <c r="B79" s="2">
        <v>1.322465</v>
      </c>
      <c r="C79" s="2">
        <v>0.10606110000000001</v>
      </c>
      <c r="D79" s="2">
        <v>12.47</v>
      </c>
      <c r="E79" s="2">
        <v>0</v>
      </c>
      <c r="F79" s="2">
        <v>1.1145890000000001</v>
      </c>
      <c r="G79" s="2">
        <v>1.530341</v>
      </c>
    </row>
    <row r="80" spans="1:7">
      <c r="A80" s="2" t="s">
        <v>14</v>
      </c>
      <c r="B80" s="2">
        <v>0.53425590000000001</v>
      </c>
      <c r="C80" s="2">
        <v>0.15402160000000001</v>
      </c>
      <c r="D80" s="2">
        <v>3.47</v>
      </c>
      <c r="E80" s="2">
        <v>1E-3</v>
      </c>
      <c r="F80" s="2">
        <v>0.232379</v>
      </c>
      <c r="G80" s="2">
        <v>0.83613269999999995</v>
      </c>
    </row>
    <row r="81" spans="1:7">
      <c r="A81" s="2" t="s">
        <v>15</v>
      </c>
      <c r="B81" s="2">
        <v>0.26478829999999998</v>
      </c>
      <c r="C81" s="2">
        <v>0.19326189999999999</v>
      </c>
      <c r="D81" s="2">
        <v>1.37</v>
      </c>
      <c r="E81" s="2">
        <v>0.17100000000000001</v>
      </c>
      <c r="F81" s="2">
        <v>-0.113998</v>
      </c>
      <c r="G81" s="2">
        <v>0.6435746</v>
      </c>
    </row>
    <row r="82" spans="1:7">
      <c r="A82" s="2" t="s">
        <v>16</v>
      </c>
      <c r="B82" s="2">
        <v>0.29543130000000001</v>
      </c>
      <c r="C82" s="2">
        <v>0.1933723</v>
      </c>
      <c r="D82" s="2">
        <v>1.53</v>
      </c>
      <c r="E82" s="2">
        <v>0.127</v>
      </c>
      <c r="F82" s="2">
        <v>-8.3571400000000004E-2</v>
      </c>
      <c r="G82" s="2">
        <v>0.67443399999999998</v>
      </c>
    </row>
    <row r="83" spans="1:7">
      <c r="A83" s="2" t="s">
        <v>17</v>
      </c>
      <c r="B83" s="2">
        <v>-0.15810730000000001</v>
      </c>
      <c r="C83" s="2">
        <v>0.30984699999999998</v>
      </c>
      <c r="D83" s="2">
        <v>-0.51</v>
      </c>
      <c r="E83" s="2">
        <v>0.61</v>
      </c>
      <c r="F83" s="2">
        <v>-0.76539619999999997</v>
      </c>
      <c r="G83" s="2">
        <v>0.44918160000000001</v>
      </c>
    </row>
    <row r="84" spans="1:7">
      <c r="A84" s="2" t="s">
        <v>18</v>
      </c>
      <c r="B84" s="2">
        <v>0.19891780000000001</v>
      </c>
      <c r="C84" s="2">
        <v>0.2232732</v>
      </c>
      <c r="D84" s="2">
        <v>0.89</v>
      </c>
      <c r="E84" s="2">
        <v>0.373</v>
      </c>
      <c r="F84" s="2">
        <v>-0.2386896</v>
      </c>
      <c r="G84" s="2">
        <v>0.63652529999999996</v>
      </c>
    </row>
    <row r="85" spans="1:7">
      <c r="A85" s="2" t="s">
        <v>19</v>
      </c>
      <c r="B85" s="2">
        <v>-0.71988529999999995</v>
      </c>
      <c r="C85" s="2">
        <v>0.2311134</v>
      </c>
      <c r="D85" s="2">
        <v>-3.11</v>
      </c>
      <c r="E85" s="2">
        <v>2E-3</v>
      </c>
      <c r="F85" s="2">
        <v>-1.1728590000000001</v>
      </c>
      <c r="G85" s="2">
        <v>-0.26691140000000002</v>
      </c>
    </row>
    <row r="86" spans="1:7">
      <c r="A86" s="2" t="s">
        <v>24</v>
      </c>
      <c r="B86" s="2">
        <v>1.2702910000000001</v>
      </c>
      <c r="C86" s="2">
        <v>0.13373309999999999</v>
      </c>
      <c r="D86" s="2">
        <v>9.5</v>
      </c>
      <c r="E86" s="2">
        <v>0</v>
      </c>
      <c r="F86" s="2">
        <v>1.0081789999999999</v>
      </c>
      <c r="G86" s="2">
        <v>1.532403</v>
      </c>
    </row>
    <row r="87" spans="1:7">
      <c r="A87" s="2" t="s">
        <v>25</v>
      </c>
      <c r="B87" s="2">
        <v>0</v>
      </c>
      <c r="C87" s="2" t="s">
        <v>119</v>
      </c>
      <c r="D87" s="2"/>
      <c r="E87" s="2"/>
      <c r="F87" s="2"/>
      <c r="G87" s="2"/>
    </row>
    <row r="88" spans="1:7">
      <c r="A88" s="2" t="s">
        <v>26</v>
      </c>
      <c r="B88" s="2">
        <v>-3.4552649999999998</v>
      </c>
      <c r="C88" s="2">
        <v>5.1430299999999998E-2</v>
      </c>
      <c r="D88" s="2">
        <v>-67.180000000000007</v>
      </c>
      <c r="E88" s="2">
        <v>0</v>
      </c>
      <c r="F88" s="2">
        <v>-3.5560659999999999</v>
      </c>
      <c r="G88" s="2">
        <v>-3.354463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pageSetUpPr autoPageBreaks="0"/>
  </sheetPr>
  <dimension ref="A1:AA63"/>
  <sheetViews>
    <sheetView zoomScale="80" zoomScaleNormal="80" zoomScalePageLayoutView="50" workbookViewId="0">
      <selection activeCell="D72" sqref="D72"/>
    </sheetView>
  </sheetViews>
  <sheetFormatPr defaultColWidth="8.85546875" defaultRowHeight="15"/>
  <cols>
    <col min="1" max="18" width="8.85546875" style="3"/>
    <col min="19" max="19" width="20.42578125" style="3" customWidth="1"/>
    <col min="20" max="16384" width="8.85546875" style="3"/>
  </cols>
  <sheetData>
    <row r="1" spans="1:27" s="5" customFormat="1">
      <c r="A1" s="5" t="s">
        <v>129</v>
      </c>
    </row>
    <row r="3" spans="1:27">
      <c r="A3" s="4" t="s">
        <v>117</v>
      </c>
      <c r="I3" s="4" t="s">
        <v>131</v>
      </c>
      <c r="S3" s="4" t="s">
        <v>130</v>
      </c>
    </row>
    <row r="5" spans="1:27">
      <c r="A5" s="2" t="s">
        <v>125</v>
      </c>
      <c r="B5" s="2" t="s">
        <v>126</v>
      </c>
      <c r="C5" s="2" t="s">
        <v>111</v>
      </c>
      <c r="D5" s="2" t="s">
        <v>112</v>
      </c>
      <c r="E5" s="2" t="s">
        <v>113</v>
      </c>
      <c r="F5" s="2" t="s">
        <v>114</v>
      </c>
      <c r="G5" s="2" t="s">
        <v>115</v>
      </c>
      <c r="S5" s="8"/>
      <c r="T5" s="9"/>
      <c r="U5" s="9"/>
      <c r="V5" s="9"/>
      <c r="W5" s="9"/>
      <c r="X5" s="10"/>
      <c r="Y5" s="10" t="str">
        <f>T6</f>
        <v>Never enter Primary</v>
      </c>
      <c r="Z5" s="10" t="str">
        <f>U6</f>
        <v>Enter Primary</v>
      </c>
      <c r="AA5" s="11" t="str">
        <f>V6</f>
        <v>Finish Primary</v>
      </c>
    </row>
    <row r="6" spans="1:27">
      <c r="A6" s="2"/>
      <c r="B6" s="2"/>
      <c r="C6" s="2"/>
      <c r="D6" s="2"/>
      <c r="E6" s="2"/>
      <c r="F6" s="2"/>
      <c r="G6" s="2"/>
      <c r="S6" s="12"/>
      <c r="T6" s="13" t="s">
        <v>123</v>
      </c>
      <c r="U6" s="13" t="s">
        <v>121</v>
      </c>
      <c r="V6" s="13" t="s">
        <v>122</v>
      </c>
      <c r="W6" s="6"/>
      <c r="X6" s="13" t="s">
        <v>34</v>
      </c>
      <c r="Y6" s="13">
        <v>1</v>
      </c>
      <c r="Z6" s="13">
        <v>1</v>
      </c>
      <c r="AA6" s="14">
        <v>1</v>
      </c>
    </row>
    <row r="7" spans="1:27">
      <c r="A7" s="2" t="s">
        <v>35</v>
      </c>
      <c r="B7" s="2">
        <v>3.7502500000000001E-2</v>
      </c>
      <c r="C7" s="2">
        <v>6.3889999999999997E-4</v>
      </c>
      <c r="D7" s="2">
        <v>-192.74</v>
      </c>
      <c r="E7" s="2">
        <v>0</v>
      </c>
      <c r="F7" s="2">
        <v>3.6270999999999998E-2</v>
      </c>
      <c r="G7" s="2">
        <v>3.8775799999999999E-2</v>
      </c>
      <c r="S7" s="15" t="s">
        <v>63</v>
      </c>
      <c r="T7" s="13">
        <f t="shared" ref="T7:T16" si="0">B7</f>
        <v>3.7502500000000001E-2</v>
      </c>
      <c r="U7" s="13">
        <f t="shared" ref="U7:U16" si="1">B26</f>
        <v>2.5513000000000001E-2</v>
      </c>
      <c r="V7" s="13">
        <f t="shared" ref="V7:V16" si="2">B45</f>
        <v>8.8204000000000008E-3</v>
      </c>
      <c r="W7" s="6"/>
      <c r="X7" s="13">
        <v>15</v>
      </c>
      <c r="Y7" s="13">
        <f>Y6*EXP(-5*T7)</f>
        <v>0.82901875538119074</v>
      </c>
      <c r="Z7" s="13">
        <f t="shared" ref="Z7:AA14" si="3">Z6*EXP(-5*U7)</f>
        <v>0.88023619862177138</v>
      </c>
      <c r="AA7" s="14">
        <f t="shared" si="3"/>
        <v>0.95685635314728967</v>
      </c>
    </row>
    <row r="8" spans="1:27">
      <c r="A8" s="2" t="s">
        <v>36</v>
      </c>
      <c r="B8" s="2">
        <v>0.1259931</v>
      </c>
      <c r="C8" s="2">
        <v>1.6237999999999999E-3</v>
      </c>
      <c r="D8" s="2">
        <v>-160.74</v>
      </c>
      <c r="E8" s="2">
        <v>0</v>
      </c>
      <c r="F8" s="2">
        <v>0.1228504</v>
      </c>
      <c r="G8" s="2">
        <v>0.1292161</v>
      </c>
      <c r="S8" s="15" t="s">
        <v>64</v>
      </c>
      <c r="T8" s="13">
        <f t="shared" si="0"/>
        <v>0.1259931</v>
      </c>
      <c r="U8" s="13">
        <f t="shared" si="1"/>
        <v>9.5527600000000004E-2</v>
      </c>
      <c r="V8" s="13">
        <f t="shared" si="2"/>
        <v>4.86206E-2</v>
      </c>
      <c r="W8" s="6"/>
      <c r="X8" s="13">
        <v>20</v>
      </c>
      <c r="Y8" s="13">
        <f t="shared" ref="Y8:Y14" si="4">Y7*EXP(-5*T8)</f>
        <v>0.44154382499615641</v>
      </c>
      <c r="Z8" s="13">
        <f t="shared" si="3"/>
        <v>0.54596358478193074</v>
      </c>
      <c r="AA8" s="14">
        <f t="shared" si="3"/>
        <v>0.75035788970170658</v>
      </c>
    </row>
    <row r="9" spans="1:27">
      <c r="A9" s="2" t="s">
        <v>37</v>
      </c>
      <c r="B9" s="2">
        <v>9.1765700000000006E-2</v>
      </c>
      <c r="C9" s="2">
        <v>1.8721E-3</v>
      </c>
      <c r="D9" s="2">
        <v>-117.08</v>
      </c>
      <c r="E9" s="2">
        <v>0</v>
      </c>
      <c r="F9" s="2">
        <v>8.8168899999999994E-2</v>
      </c>
      <c r="G9" s="2">
        <v>9.5509200000000002E-2</v>
      </c>
      <c r="S9" s="15" t="s">
        <v>65</v>
      </c>
      <c r="T9" s="13">
        <f t="shared" si="0"/>
        <v>9.1765700000000006E-2</v>
      </c>
      <c r="U9" s="13">
        <f t="shared" si="1"/>
        <v>0.1079044</v>
      </c>
      <c r="V9" s="13">
        <f t="shared" si="2"/>
        <v>8.6018800000000006E-2</v>
      </c>
      <c r="W9" s="6"/>
      <c r="X9" s="13">
        <v>25</v>
      </c>
      <c r="Y9" s="13">
        <f t="shared" si="4"/>
        <v>0.2790661300438621</v>
      </c>
      <c r="Z9" s="13">
        <f t="shared" si="3"/>
        <v>0.31831144140175643</v>
      </c>
      <c r="AA9" s="14">
        <f t="shared" si="3"/>
        <v>0.48806875092941271</v>
      </c>
    </row>
    <row r="10" spans="1:27">
      <c r="A10" s="2" t="s">
        <v>38</v>
      </c>
      <c r="B10" s="2">
        <v>7.3281899999999997E-2</v>
      </c>
      <c r="C10" s="2">
        <v>1.8077E-3</v>
      </c>
      <c r="D10" s="2">
        <v>-105.94</v>
      </c>
      <c r="E10" s="2">
        <v>0</v>
      </c>
      <c r="F10" s="2">
        <v>6.9823099999999999E-2</v>
      </c>
      <c r="G10" s="2">
        <v>7.6912099999999997E-2</v>
      </c>
      <c r="S10" s="15" t="s">
        <v>66</v>
      </c>
      <c r="T10" s="13">
        <f t="shared" si="0"/>
        <v>7.3281899999999997E-2</v>
      </c>
      <c r="U10" s="13">
        <f t="shared" si="1"/>
        <v>9.3832499999999999E-2</v>
      </c>
      <c r="V10" s="13">
        <f t="shared" si="2"/>
        <v>0.1109338</v>
      </c>
      <c r="W10" s="6"/>
      <c r="X10" s="13">
        <v>30</v>
      </c>
      <c r="Y10" s="13">
        <f t="shared" si="4"/>
        <v>0.19345390731075929</v>
      </c>
      <c r="Z10" s="13">
        <f t="shared" si="3"/>
        <v>0.19911205943648025</v>
      </c>
      <c r="AA10" s="14">
        <f t="shared" si="3"/>
        <v>0.28027948862394597</v>
      </c>
    </row>
    <row r="11" spans="1:27">
      <c r="A11" s="2" t="s">
        <v>39</v>
      </c>
      <c r="B11" s="2">
        <v>4.8561699999999999E-2</v>
      </c>
      <c r="C11" s="2">
        <v>2.4986000000000001E-3</v>
      </c>
      <c r="D11" s="2">
        <v>-58.79</v>
      </c>
      <c r="E11" s="2">
        <v>0</v>
      </c>
      <c r="F11" s="2">
        <v>4.3903299999999999E-2</v>
      </c>
      <c r="G11" s="2">
        <v>5.37143E-2</v>
      </c>
      <c r="S11" s="15" t="s">
        <v>67</v>
      </c>
      <c r="T11" s="13">
        <f t="shared" si="0"/>
        <v>4.8561699999999999E-2</v>
      </c>
      <c r="U11" s="13">
        <f t="shared" si="1"/>
        <v>5.5607900000000002E-2</v>
      </c>
      <c r="V11" s="13">
        <f t="shared" si="2"/>
        <v>9.5147099999999998E-2</v>
      </c>
      <c r="W11" s="6"/>
      <c r="X11" s="13">
        <v>35</v>
      </c>
      <c r="Y11" s="13">
        <f t="shared" si="4"/>
        <v>0.15174944596821527</v>
      </c>
      <c r="Z11" s="13">
        <f t="shared" si="3"/>
        <v>0.15078097377032648</v>
      </c>
      <c r="AA11" s="14">
        <f t="shared" si="3"/>
        <v>0.17417347389682344</v>
      </c>
    </row>
    <row r="12" spans="1:27">
      <c r="A12" s="2" t="s">
        <v>40</v>
      </c>
      <c r="B12" s="2">
        <v>2.1413600000000001E-2</v>
      </c>
      <c r="C12" s="2">
        <v>1.487E-3</v>
      </c>
      <c r="D12" s="2">
        <v>-55.35</v>
      </c>
      <c r="E12" s="2">
        <v>0</v>
      </c>
      <c r="F12" s="2">
        <v>1.8688799999999998E-2</v>
      </c>
      <c r="G12" s="2">
        <v>2.4535600000000001E-2</v>
      </c>
      <c r="S12" s="15" t="s">
        <v>68</v>
      </c>
      <c r="T12" s="13">
        <f t="shared" si="0"/>
        <v>2.1413600000000001E-2</v>
      </c>
      <c r="U12" s="13">
        <f t="shared" si="1"/>
        <v>3.2324100000000001E-2</v>
      </c>
      <c r="V12" s="13">
        <f t="shared" si="2"/>
        <v>4.8250399999999999E-2</v>
      </c>
      <c r="W12" s="6"/>
      <c r="X12" s="13">
        <v>40</v>
      </c>
      <c r="Y12" s="13">
        <f t="shared" si="4"/>
        <v>0.13634150152716409</v>
      </c>
      <c r="Z12" s="13">
        <f t="shared" si="3"/>
        <v>0.1282790256089841</v>
      </c>
      <c r="AA12" s="14">
        <f t="shared" si="3"/>
        <v>0.13683827840937463</v>
      </c>
    </row>
    <row r="13" spans="1:27">
      <c r="A13" s="2" t="s">
        <v>41</v>
      </c>
      <c r="B13" s="2">
        <v>1.2004600000000001E-2</v>
      </c>
      <c r="C13" s="2">
        <v>1.186E-3</v>
      </c>
      <c r="D13" s="2">
        <v>-44.76</v>
      </c>
      <c r="E13" s="2">
        <v>0</v>
      </c>
      <c r="F13" s="2">
        <v>9.8913000000000004E-3</v>
      </c>
      <c r="G13" s="2">
        <v>1.4569500000000001E-2</v>
      </c>
      <c r="S13" s="15" t="s">
        <v>69</v>
      </c>
      <c r="T13" s="13">
        <f t="shared" si="0"/>
        <v>1.2004600000000001E-2</v>
      </c>
      <c r="U13" s="13">
        <f t="shared" si="1"/>
        <v>7.3492000000000002E-3</v>
      </c>
      <c r="V13" s="13">
        <f t="shared" si="2"/>
        <v>2.3406699999999999E-2</v>
      </c>
      <c r="W13" s="6"/>
      <c r="X13" s="13">
        <v>45</v>
      </c>
      <c r="Y13" s="13">
        <f t="shared" si="4"/>
        <v>0.12839863739128413</v>
      </c>
      <c r="Z13" s="13">
        <f t="shared" si="3"/>
        <v>0.12365083896991534</v>
      </c>
      <c r="AA13" s="14">
        <f t="shared" si="3"/>
        <v>0.12172522846749469</v>
      </c>
    </row>
    <row r="14" spans="1:27">
      <c r="A14" s="2" t="s">
        <v>42</v>
      </c>
      <c r="B14" s="2">
        <v>4.9024999999999997E-3</v>
      </c>
      <c r="C14" s="2">
        <v>7.9500000000000003E-4</v>
      </c>
      <c r="D14" s="2">
        <v>-32.799999999999997</v>
      </c>
      <c r="E14" s="2">
        <v>0</v>
      </c>
      <c r="F14" s="2">
        <v>3.5677E-3</v>
      </c>
      <c r="G14" s="2">
        <v>6.7365999999999997E-3</v>
      </c>
      <c r="S14" s="15" t="s">
        <v>70</v>
      </c>
      <c r="T14" s="13">
        <f t="shared" si="0"/>
        <v>4.9024999999999997E-3</v>
      </c>
      <c r="U14" s="13">
        <f t="shared" si="1"/>
        <v>2.1622E-3</v>
      </c>
      <c r="V14" s="13">
        <f t="shared" si="2"/>
        <v>1.22334E-2</v>
      </c>
      <c r="W14" s="6"/>
      <c r="X14" s="13">
        <v>50</v>
      </c>
      <c r="Y14" s="13">
        <f t="shared" si="4"/>
        <v>0.12528952749780564</v>
      </c>
      <c r="Z14" s="13">
        <f t="shared" si="3"/>
        <v>0.1223212497940227</v>
      </c>
      <c r="AA14" s="14">
        <f t="shared" si="3"/>
        <v>0.11450280024484924</v>
      </c>
    </row>
    <row r="15" spans="1:27">
      <c r="A15" s="2" t="s">
        <v>55</v>
      </c>
      <c r="B15" s="2">
        <v>1.115192</v>
      </c>
      <c r="C15" s="2">
        <v>1.8824500000000001E-2</v>
      </c>
      <c r="D15" s="2">
        <v>6.46</v>
      </c>
      <c r="E15" s="2">
        <v>0</v>
      </c>
      <c r="F15" s="2">
        <v>1.0789</v>
      </c>
      <c r="G15" s="2">
        <v>1.152704</v>
      </c>
      <c r="S15" s="16" t="s">
        <v>55</v>
      </c>
      <c r="T15" s="6">
        <f t="shared" si="0"/>
        <v>1.115192</v>
      </c>
      <c r="U15" s="6">
        <f t="shared" si="1"/>
        <v>1.2887900000000001</v>
      </c>
      <c r="V15" s="6">
        <f t="shared" si="2"/>
        <v>1.530257</v>
      </c>
      <c r="W15" s="6"/>
      <c r="X15" s="6"/>
      <c r="Y15" s="6"/>
      <c r="Z15" s="6"/>
      <c r="AA15" s="17"/>
    </row>
    <row r="16" spans="1:27">
      <c r="A16" s="2" t="s">
        <v>56</v>
      </c>
      <c r="B16" s="2">
        <v>1.139035</v>
      </c>
      <c r="C16" s="2">
        <v>1.8483699999999999E-2</v>
      </c>
      <c r="D16" s="2">
        <v>8.02</v>
      </c>
      <c r="E16" s="2">
        <v>0</v>
      </c>
      <c r="F16" s="2">
        <v>1.1033770000000001</v>
      </c>
      <c r="G16" s="2">
        <v>1.1758439999999999</v>
      </c>
      <c r="S16" s="16" t="s">
        <v>56</v>
      </c>
      <c r="T16" s="6">
        <f t="shared" si="0"/>
        <v>1.139035</v>
      </c>
      <c r="U16" s="6">
        <f t="shared" si="1"/>
        <v>1.2129300000000001</v>
      </c>
      <c r="V16" s="6">
        <f t="shared" si="2"/>
        <v>1.2976289999999999</v>
      </c>
      <c r="W16" s="6"/>
      <c r="X16" s="6"/>
      <c r="Y16" s="6"/>
      <c r="Z16" s="6"/>
      <c r="AA16" s="17"/>
    </row>
    <row r="17" spans="1:27">
      <c r="A17" s="2" t="s">
        <v>57</v>
      </c>
      <c r="B17" s="2">
        <v>1.8080700000000001</v>
      </c>
      <c r="C17" s="2">
        <v>4.6197799999999997E-2</v>
      </c>
      <c r="D17" s="2">
        <v>23.18</v>
      </c>
      <c r="E17" s="2">
        <v>0</v>
      </c>
      <c r="F17" s="2">
        <v>1.719754</v>
      </c>
      <c r="G17" s="2">
        <v>1.900922</v>
      </c>
      <c r="S17" s="16" t="s">
        <v>62</v>
      </c>
      <c r="T17" s="6">
        <v>1</v>
      </c>
      <c r="U17" s="6">
        <v>1</v>
      </c>
      <c r="V17" s="6">
        <v>1</v>
      </c>
      <c r="W17" s="6"/>
      <c r="X17" s="6"/>
      <c r="Y17" s="6"/>
      <c r="Z17" s="6"/>
      <c r="AA17" s="17"/>
    </row>
    <row r="18" spans="1:27">
      <c r="A18" s="2" t="s">
        <v>58</v>
      </c>
      <c r="B18" s="2">
        <v>1.5512429999999999</v>
      </c>
      <c r="C18" s="2">
        <v>3.9100700000000002E-2</v>
      </c>
      <c r="D18" s="2">
        <v>17.420000000000002</v>
      </c>
      <c r="E18" s="2">
        <v>0</v>
      </c>
      <c r="F18" s="2">
        <v>1.4764699999999999</v>
      </c>
      <c r="G18" s="2">
        <v>1.629804</v>
      </c>
      <c r="S18" s="16" t="s">
        <v>57</v>
      </c>
      <c r="T18" s="6">
        <f>B17</f>
        <v>1.8080700000000001</v>
      </c>
      <c r="U18" s="6">
        <f>B36</f>
        <v>1.2809299999999999</v>
      </c>
      <c r="V18" s="6">
        <f>B55</f>
        <v>1.319958</v>
      </c>
      <c r="W18" s="6"/>
      <c r="X18" s="6"/>
      <c r="Y18" s="6"/>
      <c r="Z18" s="6"/>
      <c r="AA18" s="17"/>
    </row>
    <row r="19" spans="1:27">
      <c r="A19" s="2" t="s">
        <v>59</v>
      </c>
      <c r="B19" s="2">
        <v>2.5308850000000001</v>
      </c>
      <c r="C19" s="2">
        <v>0.16397519999999999</v>
      </c>
      <c r="D19" s="2">
        <v>14.33</v>
      </c>
      <c r="E19" s="2">
        <v>0</v>
      </c>
      <c r="F19" s="2">
        <v>2.2290679999999998</v>
      </c>
      <c r="G19" s="2">
        <v>2.8735680000000001</v>
      </c>
      <c r="S19" s="16" t="s">
        <v>58</v>
      </c>
      <c r="T19" s="6">
        <f>B18</f>
        <v>1.5512429999999999</v>
      </c>
      <c r="U19" s="6">
        <f>B37</f>
        <v>1.294448</v>
      </c>
      <c r="V19" s="6">
        <f>B56</f>
        <v>1.1890259999999999</v>
      </c>
      <c r="W19" s="6"/>
      <c r="X19" s="6"/>
      <c r="Y19" s="6"/>
      <c r="Z19" s="6"/>
      <c r="AA19" s="17"/>
    </row>
    <row r="20" spans="1:27">
      <c r="A20" s="2" t="s">
        <v>60</v>
      </c>
      <c r="B20" s="2">
        <v>2.182077</v>
      </c>
      <c r="C20" s="2">
        <v>0.13404969999999999</v>
      </c>
      <c r="D20" s="2">
        <v>12.7</v>
      </c>
      <c r="E20" s="2">
        <v>0</v>
      </c>
      <c r="F20" s="2">
        <v>1.9345460000000001</v>
      </c>
      <c r="G20" s="2">
        <v>2.4612810000000001</v>
      </c>
      <c r="S20" s="16" t="s">
        <v>62</v>
      </c>
      <c r="T20" s="6">
        <v>1</v>
      </c>
      <c r="U20" s="6">
        <v>1</v>
      </c>
      <c r="V20" s="6">
        <v>1</v>
      </c>
      <c r="W20" s="6"/>
      <c r="X20" s="6"/>
      <c r="Y20" s="6"/>
      <c r="Z20" s="6"/>
      <c r="AA20" s="17"/>
    </row>
    <row r="21" spans="1:27">
      <c r="S21" s="16" t="s">
        <v>59</v>
      </c>
      <c r="T21" s="6">
        <f>B19</f>
        <v>2.5308850000000001</v>
      </c>
      <c r="U21" s="6">
        <f>B38</f>
        <v>1.446434</v>
      </c>
      <c r="V21" s="6">
        <f>B57</f>
        <v>1.704278</v>
      </c>
      <c r="W21" s="6"/>
      <c r="X21" s="6"/>
      <c r="Y21" s="6"/>
      <c r="Z21" s="6"/>
      <c r="AA21" s="17"/>
    </row>
    <row r="22" spans="1:27">
      <c r="A22" s="4" t="s">
        <v>118</v>
      </c>
      <c r="S22" s="16" t="s">
        <v>60</v>
      </c>
      <c r="T22" s="6">
        <f>B20</f>
        <v>2.182077</v>
      </c>
      <c r="U22" s="6">
        <f>B39</f>
        <v>1.603904</v>
      </c>
      <c r="V22" s="6">
        <f>B58</f>
        <v>1.2816959999999999</v>
      </c>
      <c r="W22" s="6"/>
      <c r="X22" s="6"/>
      <c r="Y22" s="6"/>
      <c r="Z22" s="6"/>
      <c r="AA22" s="17"/>
    </row>
    <row r="23" spans="1:27">
      <c r="S23" s="16" t="s">
        <v>62</v>
      </c>
      <c r="T23" s="6">
        <v>1</v>
      </c>
      <c r="U23" s="6">
        <v>1</v>
      </c>
      <c r="V23" s="6">
        <v>1</v>
      </c>
      <c r="W23" s="6"/>
      <c r="X23" s="6"/>
      <c r="Y23" s="6"/>
      <c r="Z23" s="6"/>
      <c r="AA23" s="17"/>
    </row>
    <row r="24" spans="1:27">
      <c r="A24" s="2" t="s">
        <v>125</v>
      </c>
      <c r="B24" s="2" t="s">
        <v>126</v>
      </c>
      <c r="C24" s="2" t="s">
        <v>111</v>
      </c>
      <c r="D24" s="2" t="s">
        <v>112</v>
      </c>
      <c r="E24" s="2" t="s">
        <v>113</v>
      </c>
      <c r="F24" s="2" t="s">
        <v>114</v>
      </c>
      <c r="G24" s="2" t="s">
        <v>115</v>
      </c>
      <c r="S24" s="16"/>
      <c r="T24" s="6"/>
      <c r="U24" s="6"/>
      <c r="V24" s="6"/>
      <c r="W24" s="6"/>
      <c r="X24" s="6"/>
      <c r="Y24" s="6"/>
      <c r="Z24" s="6"/>
      <c r="AA24" s="17"/>
    </row>
    <row r="25" spans="1:27">
      <c r="A25" s="2"/>
      <c r="B25" s="2"/>
      <c r="C25" s="2"/>
      <c r="D25" s="2"/>
      <c r="E25" s="2"/>
      <c r="F25" s="2"/>
      <c r="G25" s="2"/>
      <c r="S25" s="16"/>
      <c r="T25" s="6"/>
      <c r="U25" s="6"/>
      <c r="V25" s="6"/>
      <c r="W25" s="6"/>
      <c r="X25" s="6"/>
      <c r="Y25" s="6"/>
      <c r="Z25" s="6"/>
      <c r="AA25" s="17"/>
    </row>
    <row r="26" spans="1:27">
      <c r="A26" s="2" t="s">
        <v>35</v>
      </c>
      <c r="B26" s="2">
        <v>2.5513000000000001E-2</v>
      </c>
      <c r="C26" s="2">
        <v>7.1190000000000001E-4</v>
      </c>
      <c r="D26" s="2">
        <v>-131.47999999999999</v>
      </c>
      <c r="E26" s="2">
        <v>0</v>
      </c>
      <c r="F26" s="2">
        <v>2.4155200000000002E-2</v>
      </c>
      <c r="G26" s="2">
        <v>2.6947100000000002E-2</v>
      </c>
      <c r="S26" s="12"/>
      <c r="T26" s="13"/>
      <c r="U26" s="13" t="str">
        <f>T6</f>
        <v>Never enter Primary</v>
      </c>
      <c r="V26" s="13" t="str">
        <f t="shared" ref="V26:W26" si="5">U6</f>
        <v>Enter Primary</v>
      </c>
      <c r="W26" s="13" t="str">
        <f t="shared" si="5"/>
        <v>Finish Primary</v>
      </c>
      <c r="X26" s="6"/>
      <c r="Y26" s="6"/>
      <c r="Z26" s="6"/>
      <c r="AA26" s="17"/>
    </row>
    <row r="27" spans="1:27">
      <c r="A27" s="2" t="s">
        <v>36</v>
      </c>
      <c r="B27" s="2">
        <v>9.5527600000000004E-2</v>
      </c>
      <c r="C27" s="2">
        <v>1.8423999999999999E-3</v>
      </c>
      <c r="D27" s="2">
        <v>-121.76</v>
      </c>
      <c r="E27" s="2">
        <v>0</v>
      </c>
      <c r="F27" s="2">
        <v>9.1983999999999996E-2</v>
      </c>
      <c r="G27" s="2">
        <v>9.9207699999999996E-2</v>
      </c>
      <c r="S27" s="15" t="s">
        <v>73</v>
      </c>
      <c r="T27" s="13" t="s">
        <v>127</v>
      </c>
      <c r="U27" s="13">
        <f t="shared" ref="U27:W29" si="6">T15</f>
        <v>1.115192</v>
      </c>
      <c r="V27" s="13">
        <f t="shared" si="6"/>
        <v>1.2887900000000001</v>
      </c>
      <c r="W27" s="13">
        <f t="shared" si="6"/>
        <v>1.530257</v>
      </c>
      <c r="X27" s="6"/>
      <c r="Y27" s="6"/>
      <c r="Z27" s="6"/>
      <c r="AA27" s="17"/>
    </row>
    <row r="28" spans="1:27">
      <c r="A28" s="2" t="s">
        <v>37</v>
      </c>
      <c r="B28" s="2">
        <v>0.1079044</v>
      </c>
      <c r="C28" s="2">
        <v>3.0607999999999998E-3</v>
      </c>
      <c r="D28" s="2">
        <v>-78.489999999999995</v>
      </c>
      <c r="E28" s="2">
        <v>0</v>
      </c>
      <c r="F28" s="2">
        <v>0.1020691</v>
      </c>
      <c r="G28" s="2">
        <v>0.11407340000000001</v>
      </c>
      <c r="S28" s="12"/>
      <c r="T28" s="18" t="s">
        <v>128</v>
      </c>
      <c r="U28" s="13">
        <f t="shared" si="6"/>
        <v>1.139035</v>
      </c>
      <c r="V28" s="13">
        <f t="shared" si="6"/>
        <v>1.2129300000000001</v>
      </c>
      <c r="W28" s="13">
        <f t="shared" si="6"/>
        <v>1.2976289999999999</v>
      </c>
      <c r="X28" s="6"/>
      <c r="Y28" s="6"/>
      <c r="Z28" s="6"/>
      <c r="AA28" s="17"/>
    </row>
    <row r="29" spans="1:27">
      <c r="A29" s="2" t="s">
        <v>38</v>
      </c>
      <c r="B29" s="2">
        <v>9.3832499999999999E-2</v>
      </c>
      <c r="C29" s="2">
        <v>3.7173000000000002E-3</v>
      </c>
      <c r="D29" s="2">
        <v>-59.73</v>
      </c>
      <c r="E29" s="2">
        <v>0</v>
      </c>
      <c r="F29" s="2">
        <v>8.6822399999999994E-2</v>
      </c>
      <c r="G29" s="2">
        <v>0.1014087</v>
      </c>
      <c r="S29" s="12"/>
      <c r="T29" s="18" t="s">
        <v>72</v>
      </c>
      <c r="U29" s="13">
        <f t="shared" si="6"/>
        <v>1</v>
      </c>
      <c r="V29" s="13">
        <f t="shared" si="6"/>
        <v>1</v>
      </c>
      <c r="W29" s="13">
        <f t="shared" si="6"/>
        <v>1</v>
      </c>
      <c r="X29" s="6"/>
      <c r="Y29" s="6"/>
      <c r="Z29" s="6"/>
      <c r="AA29" s="17"/>
    </row>
    <row r="30" spans="1:27">
      <c r="A30" s="2" t="s">
        <v>39</v>
      </c>
      <c r="B30" s="2">
        <v>5.5607900000000002E-2</v>
      </c>
      <c r="C30" s="2">
        <v>5.0791999999999999E-3</v>
      </c>
      <c r="D30" s="2">
        <v>-31.63</v>
      </c>
      <c r="E30" s="2">
        <v>0</v>
      </c>
      <c r="F30" s="2">
        <v>4.6493E-2</v>
      </c>
      <c r="G30" s="2">
        <v>6.6509799999999994E-2</v>
      </c>
      <c r="S30" s="12"/>
      <c r="T30" s="13" t="s">
        <v>61</v>
      </c>
      <c r="U30" s="13"/>
      <c r="V30" s="13"/>
      <c r="W30" s="13"/>
      <c r="X30" s="6"/>
      <c r="Y30" s="6"/>
      <c r="Z30" s="6"/>
      <c r="AA30" s="17"/>
    </row>
    <row r="31" spans="1:27">
      <c r="A31" s="2" t="s">
        <v>40</v>
      </c>
      <c r="B31" s="2">
        <v>3.2324100000000001E-2</v>
      </c>
      <c r="C31" s="2">
        <v>4.8377000000000003E-3</v>
      </c>
      <c r="D31" s="2">
        <v>-22.93</v>
      </c>
      <c r="E31" s="2">
        <v>0</v>
      </c>
      <c r="F31" s="2">
        <v>2.4106499999999999E-2</v>
      </c>
      <c r="G31" s="2">
        <v>4.3343E-2</v>
      </c>
      <c r="S31" s="15" t="s">
        <v>74</v>
      </c>
      <c r="T31" s="13" t="str">
        <f>T27</f>
        <v>1985-95</v>
      </c>
      <c r="U31" s="13">
        <f t="shared" ref="U31:W33" si="7">T18</f>
        <v>1.8080700000000001</v>
      </c>
      <c r="V31" s="13">
        <f t="shared" si="7"/>
        <v>1.2809299999999999</v>
      </c>
      <c r="W31" s="13">
        <f t="shared" si="7"/>
        <v>1.319958</v>
      </c>
      <c r="X31" s="6"/>
      <c r="Y31" s="6"/>
      <c r="Z31" s="6"/>
      <c r="AA31" s="17"/>
    </row>
    <row r="32" spans="1:27">
      <c r="A32" s="2" t="s">
        <v>41</v>
      </c>
      <c r="B32" s="2">
        <v>7.3492000000000002E-3</v>
      </c>
      <c r="C32" s="2">
        <v>3.0365000000000001E-3</v>
      </c>
      <c r="D32" s="2">
        <v>-11.89</v>
      </c>
      <c r="E32" s="2">
        <v>0</v>
      </c>
      <c r="F32" s="2">
        <v>3.2699999999999999E-3</v>
      </c>
      <c r="G32" s="2">
        <v>1.6517E-2</v>
      </c>
      <c r="S32" s="12"/>
      <c r="T32" s="13" t="str">
        <f t="shared" ref="T32:T37" si="8">T28</f>
        <v>1995-05</v>
      </c>
      <c r="U32" s="13">
        <f t="shared" si="7"/>
        <v>1.5512429999999999</v>
      </c>
      <c r="V32" s="13">
        <f t="shared" si="7"/>
        <v>1.294448</v>
      </c>
      <c r="W32" s="13">
        <f t="shared" si="7"/>
        <v>1.1890259999999999</v>
      </c>
      <c r="X32" s="6"/>
      <c r="Y32" s="6"/>
      <c r="Z32" s="6"/>
      <c r="AA32" s="17"/>
    </row>
    <row r="33" spans="1:27">
      <c r="A33" s="2" t="s">
        <v>42</v>
      </c>
      <c r="B33" s="2">
        <v>2.1622E-3</v>
      </c>
      <c r="C33" s="2">
        <v>2.1675000000000002E-3</v>
      </c>
      <c r="D33" s="2">
        <v>-6.12</v>
      </c>
      <c r="E33" s="2">
        <v>0</v>
      </c>
      <c r="F33" s="2">
        <v>3.0309999999999999E-4</v>
      </c>
      <c r="G33" s="2">
        <v>1.5423299999999999E-2</v>
      </c>
      <c r="S33" s="12"/>
      <c r="T33" s="13" t="str">
        <f t="shared" si="8"/>
        <v>2005+</v>
      </c>
      <c r="U33" s="13">
        <f t="shared" si="7"/>
        <v>1</v>
      </c>
      <c r="V33" s="13">
        <f t="shared" si="7"/>
        <v>1</v>
      </c>
      <c r="W33" s="13">
        <f t="shared" si="7"/>
        <v>1</v>
      </c>
      <c r="X33" s="6"/>
      <c r="Y33" s="6"/>
      <c r="Z33" s="6"/>
      <c r="AA33" s="17"/>
    </row>
    <row r="34" spans="1:27">
      <c r="A34" s="2" t="s">
        <v>55</v>
      </c>
      <c r="B34" s="2">
        <v>1.2887900000000001</v>
      </c>
      <c r="C34" s="2">
        <v>3.9692199999999997E-2</v>
      </c>
      <c r="D34" s="2">
        <v>8.24</v>
      </c>
      <c r="E34" s="2">
        <v>0</v>
      </c>
      <c r="F34" s="2">
        <v>1.2132970000000001</v>
      </c>
      <c r="G34" s="2">
        <v>1.3689819999999999</v>
      </c>
      <c r="S34" s="12"/>
      <c r="T34" s="13" t="str">
        <f t="shared" si="8"/>
        <v>..</v>
      </c>
      <c r="U34" s="13"/>
      <c r="V34" s="13"/>
      <c r="W34" s="13"/>
      <c r="X34" s="6"/>
      <c r="Y34" s="6"/>
      <c r="Z34" s="6"/>
      <c r="AA34" s="17"/>
    </row>
    <row r="35" spans="1:27">
      <c r="A35" s="2" t="s">
        <v>56</v>
      </c>
      <c r="B35" s="2">
        <v>1.2129300000000001</v>
      </c>
      <c r="C35" s="2">
        <v>3.14503E-2</v>
      </c>
      <c r="D35" s="2">
        <v>7.44</v>
      </c>
      <c r="E35" s="2">
        <v>0</v>
      </c>
      <c r="F35" s="2">
        <v>1.1528290000000001</v>
      </c>
      <c r="G35" s="2">
        <v>1.276165</v>
      </c>
      <c r="S35" s="12" t="s">
        <v>75</v>
      </c>
      <c r="T35" s="13" t="str">
        <f t="shared" si="8"/>
        <v>1985-95</v>
      </c>
      <c r="U35" s="13">
        <f t="shared" ref="U35:W37" si="9">T21</f>
        <v>2.5308850000000001</v>
      </c>
      <c r="V35" s="13">
        <f t="shared" si="9"/>
        <v>1.446434</v>
      </c>
      <c r="W35" s="13">
        <f t="shared" si="9"/>
        <v>1.704278</v>
      </c>
      <c r="X35" s="6"/>
      <c r="Y35" s="6"/>
      <c r="Z35" s="6"/>
      <c r="AA35" s="17"/>
    </row>
    <row r="36" spans="1:27">
      <c r="A36" s="2" t="s">
        <v>57</v>
      </c>
      <c r="B36" s="2">
        <v>1.2809299999999999</v>
      </c>
      <c r="C36" s="2">
        <v>7.00543E-2</v>
      </c>
      <c r="D36" s="2">
        <v>4.53</v>
      </c>
      <c r="E36" s="2">
        <v>0</v>
      </c>
      <c r="F36" s="2">
        <v>1.1507289999999999</v>
      </c>
      <c r="G36" s="2">
        <v>1.4258630000000001</v>
      </c>
      <c r="S36" s="12"/>
      <c r="T36" s="13" t="str">
        <f t="shared" si="8"/>
        <v>1995-05</v>
      </c>
      <c r="U36" s="13">
        <f t="shared" si="9"/>
        <v>2.182077</v>
      </c>
      <c r="V36" s="13">
        <f t="shared" si="9"/>
        <v>1.603904</v>
      </c>
      <c r="W36" s="13">
        <f t="shared" si="9"/>
        <v>1.2816959999999999</v>
      </c>
      <c r="X36" s="6"/>
      <c r="Y36" s="6"/>
      <c r="Z36" s="6"/>
      <c r="AA36" s="17"/>
    </row>
    <row r="37" spans="1:27">
      <c r="A37" s="2" t="s">
        <v>58</v>
      </c>
      <c r="B37" s="2">
        <v>1.294448</v>
      </c>
      <c r="C37" s="2">
        <v>4.9637100000000003E-2</v>
      </c>
      <c r="D37" s="2">
        <v>6.73</v>
      </c>
      <c r="E37" s="2">
        <v>0</v>
      </c>
      <c r="F37" s="2">
        <v>1.2007270000000001</v>
      </c>
      <c r="G37" s="2">
        <v>1.3954850000000001</v>
      </c>
      <c r="S37" s="12"/>
      <c r="T37" s="13" t="str">
        <f t="shared" si="8"/>
        <v>2005+</v>
      </c>
      <c r="U37" s="13">
        <f t="shared" si="9"/>
        <v>1</v>
      </c>
      <c r="V37" s="13">
        <f t="shared" si="9"/>
        <v>1</v>
      </c>
      <c r="W37" s="13">
        <f t="shared" si="9"/>
        <v>1</v>
      </c>
      <c r="X37" s="6"/>
      <c r="Y37" s="6"/>
      <c r="Z37" s="6"/>
      <c r="AA37" s="17"/>
    </row>
    <row r="38" spans="1:27">
      <c r="A38" s="2" t="s">
        <v>59</v>
      </c>
      <c r="B38" s="2">
        <v>1.446434</v>
      </c>
      <c r="C38" s="2">
        <v>0.29984650000000002</v>
      </c>
      <c r="D38" s="2">
        <v>1.78</v>
      </c>
      <c r="E38" s="2">
        <v>7.4999999999999997E-2</v>
      </c>
      <c r="F38" s="2">
        <v>0.9634836</v>
      </c>
      <c r="G38" s="2">
        <v>2.1714669999999998</v>
      </c>
      <c r="S38" s="16"/>
      <c r="T38" s="6"/>
      <c r="U38" s="6"/>
      <c r="V38" s="6"/>
      <c r="W38" s="6"/>
      <c r="X38" s="6"/>
      <c r="Y38" s="6"/>
      <c r="Z38" s="6"/>
      <c r="AA38" s="17"/>
    </row>
    <row r="39" spans="1:27">
      <c r="A39" s="2" t="s">
        <v>60</v>
      </c>
      <c r="B39" s="2">
        <v>1.603904</v>
      </c>
      <c r="C39" s="2">
        <v>0.21359529999999999</v>
      </c>
      <c r="D39" s="2">
        <v>3.55</v>
      </c>
      <c r="E39" s="2">
        <v>0</v>
      </c>
      <c r="F39" s="2">
        <v>1.235441</v>
      </c>
      <c r="G39" s="2">
        <v>2.0822579999999999</v>
      </c>
      <c r="S39" s="16"/>
      <c r="T39" s="6"/>
      <c r="U39" s="6"/>
      <c r="V39" s="6"/>
      <c r="W39" s="6"/>
      <c r="X39" s="6"/>
      <c r="Y39" s="6"/>
      <c r="Z39" s="6"/>
      <c r="AA39" s="17"/>
    </row>
    <row r="40" spans="1:27">
      <c r="S40" s="16" t="s">
        <v>103</v>
      </c>
      <c r="T40" s="6"/>
      <c r="U40" s="6"/>
      <c r="V40" s="6"/>
      <c r="W40" s="6">
        <f>U29/U28</f>
        <v>0.87793614770397743</v>
      </c>
      <c r="X40" s="6">
        <f>V29/V28</f>
        <v>0.82444988581369072</v>
      </c>
      <c r="Y40" s="6">
        <f>W29/W28</f>
        <v>0.77063629126661015</v>
      </c>
      <c r="Z40" s="6"/>
      <c r="AA40" s="17"/>
    </row>
    <row r="41" spans="1:27">
      <c r="A41" s="4" t="s">
        <v>120</v>
      </c>
      <c r="S41" s="16"/>
      <c r="T41" s="6"/>
      <c r="U41" s="6"/>
      <c r="V41" s="6"/>
      <c r="W41" s="6">
        <f>U33/U32</f>
        <v>0.64464432716215325</v>
      </c>
      <c r="X41" s="6">
        <f>V33/V32</f>
        <v>0.77253006687020254</v>
      </c>
      <c r="Y41" s="6">
        <f>W33/W32</f>
        <v>0.8410245024078532</v>
      </c>
      <c r="Z41" s="6"/>
      <c r="AA41" s="17"/>
    </row>
    <row r="42" spans="1:27">
      <c r="S42" s="16"/>
      <c r="T42" s="6"/>
      <c r="U42" s="6"/>
      <c r="V42" s="6"/>
      <c r="W42" s="6">
        <f>U37/U36</f>
        <v>0.4582789699905182</v>
      </c>
      <c r="X42" s="6">
        <f>V37/V36</f>
        <v>0.62347871194285942</v>
      </c>
      <c r="Y42" s="6">
        <f>W37/W36</f>
        <v>0.78021621351708992</v>
      </c>
      <c r="Z42" s="6"/>
      <c r="AA42" s="17" t="s">
        <v>102</v>
      </c>
    </row>
    <row r="43" spans="1:27">
      <c r="A43" s="2" t="s">
        <v>125</v>
      </c>
      <c r="B43" s="2" t="s">
        <v>126</v>
      </c>
      <c r="C43" s="2" t="s">
        <v>111</v>
      </c>
      <c r="D43" s="2" t="s">
        <v>112</v>
      </c>
      <c r="E43" s="2" t="s">
        <v>113</v>
      </c>
      <c r="F43" s="2" t="s">
        <v>114</v>
      </c>
      <c r="G43" s="2" t="s">
        <v>115</v>
      </c>
      <c r="S43" s="16"/>
      <c r="T43" s="6"/>
      <c r="U43" s="6"/>
      <c r="V43" s="6"/>
      <c r="W43" s="6"/>
      <c r="X43" s="6"/>
      <c r="Y43" s="6"/>
      <c r="Z43" s="6"/>
      <c r="AA43" s="17"/>
    </row>
    <row r="44" spans="1:27">
      <c r="A44" s="2"/>
      <c r="B44" s="2"/>
      <c r="C44" s="2"/>
      <c r="D44" s="2"/>
      <c r="E44" s="2"/>
      <c r="F44" s="2"/>
      <c r="G44" s="2"/>
      <c r="S44" s="16"/>
      <c r="T44" s="6" t="str">
        <f>U26</f>
        <v>Never enter Primary</v>
      </c>
      <c r="U44" s="6" t="str">
        <f>V26</f>
        <v>Enter Primary</v>
      </c>
      <c r="V44" s="6" t="str">
        <f>W26</f>
        <v>Finish Primary</v>
      </c>
      <c r="W44" s="6" t="str">
        <f>T44</f>
        <v>Never enter Primary</v>
      </c>
      <c r="X44" s="6" t="str">
        <f t="shared" ref="X44:Y44" si="10">U44</f>
        <v>Enter Primary</v>
      </c>
      <c r="Y44" s="6" t="str">
        <f t="shared" si="10"/>
        <v>Finish Primary</v>
      </c>
      <c r="Z44" s="6"/>
      <c r="AA44" s="17"/>
    </row>
    <row r="45" spans="1:27">
      <c r="A45" s="2" t="s">
        <v>35</v>
      </c>
      <c r="B45" s="2">
        <v>8.8204000000000008E-3</v>
      </c>
      <c r="C45" s="2">
        <v>3.5570000000000003E-4</v>
      </c>
      <c r="D45" s="2">
        <v>-117.31</v>
      </c>
      <c r="E45" s="2">
        <v>0</v>
      </c>
      <c r="F45" s="2">
        <v>8.1501000000000004E-3</v>
      </c>
      <c r="G45" s="2">
        <v>9.5458999999999995E-3</v>
      </c>
      <c r="S45" s="16" t="s">
        <v>63</v>
      </c>
      <c r="T45" s="6">
        <f t="shared" ref="T45:V52" si="11">T7</f>
        <v>3.7502500000000001E-2</v>
      </c>
      <c r="U45" s="6">
        <f t="shared" si="11"/>
        <v>2.5513000000000001E-2</v>
      </c>
      <c r="V45" s="6">
        <f t="shared" si="11"/>
        <v>8.8204000000000008E-3</v>
      </c>
      <c r="W45" s="6">
        <f>T45*W40</f>
        <v>3.2924800379268412E-2</v>
      </c>
      <c r="X45" s="6">
        <f>U45*X40</f>
        <v>2.1034189936764692E-2</v>
      </c>
      <c r="Y45" s="6">
        <f>V45*Y40</f>
        <v>6.7973203434880088E-3</v>
      </c>
      <c r="Z45" s="6"/>
      <c r="AA45" s="17"/>
    </row>
    <row r="46" spans="1:27">
      <c r="A46" s="2" t="s">
        <v>36</v>
      </c>
      <c r="B46" s="2">
        <v>4.86206E-2</v>
      </c>
      <c r="C46" s="2">
        <v>1.1647000000000001E-3</v>
      </c>
      <c r="D46" s="2">
        <v>-126.22</v>
      </c>
      <c r="E46" s="2">
        <v>0</v>
      </c>
      <c r="F46" s="2">
        <v>4.6390500000000001E-2</v>
      </c>
      <c r="G46" s="2">
        <v>5.09579E-2</v>
      </c>
      <c r="S46" s="19" t="s">
        <v>64</v>
      </c>
      <c r="T46" s="6">
        <f t="shared" si="11"/>
        <v>0.1259931</v>
      </c>
      <c r="U46" s="6">
        <f t="shared" si="11"/>
        <v>9.5527600000000004E-2</v>
      </c>
      <c r="V46" s="6">
        <f t="shared" si="11"/>
        <v>4.86206E-2</v>
      </c>
      <c r="W46" s="7">
        <f t="shared" ref="W46:Y47" si="12">T46*W40</f>
        <v>0.11061389685128199</v>
      </c>
      <c r="X46" s="7">
        <f t="shared" si="12"/>
        <v>7.8757718912055921E-2</v>
      </c>
      <c r="Y46" s="7">
        <f t="shared" si="12"/>
        <v>3.7468798863157349E-2</v>
      </c>
      <c r="Z46" s="6"/>
      <c r="AA46" s="17"/>
    </row>
    <row r="47" spans="1:27">
      <c r="A47" s="2" t="s">
        <v>37</v>
      </c>
      <c r="B47" s="2">
        <v>8.6018800000000006E-2</v>
      </c>
      <c r="C47" s="2">
        <v>2.0741000000000002E-3</v>
      </c>
      <c r="D47" s="2">
        <v>-101.74</v>
      </c>
      <c r="E47" s="2">
        <v>0</v>
      </c>
      <c r="F47" s="2">
        <v>8.2048200000000002E-2</v>
      </c>
      <c r="G47" s="2">
        <v>9.0181499999999998E-2</v>
      </c>
      <c r="S47" s="16" t="s">
        <v>65</v>
      </c>
      <c r="T47" s="6">
        <f t="shared" si="11"/>
        <v>9.1765700000000006E-2</v>
      </c>
      <c r="U47" s="6">
        <f t="shared" si="11"/>
        <v>0.1079044</v>
      </c>
      <c r="V47" s="6">
        <f t="shared" si="11"/>
        <v>8.6018800000000006E-2</v>
      </c>
      <c r="W47" s="6">
        <f t="shared" si="12"/>
        <v>5.9156237933064008E-2</v>
      </c>
      <c r="X47" s="6">
        <f t="shared" si="12"/>
        <v>8.3359393347589086E-2</v>
      </c>
      <c r="Y47" s="6">
        <f t="shared" si="12"/>
        <v>7.2343918467720647E-2</v>
      </c>
      <c r="Z47" s="6"/>
      <c r="AA47" s="17"/>
    </row>
    <row r="48" spans="1:27">
      <c r="A48" s="2" t="s">
        <v>38</v>
      </c>
      <c r="B48" s="2">
        <v>0.1109338</v>
      </c>
      <c r="C48" s="2">
        <v>3.2826999999999999E-3</v>
      </c>
      <c r="D48" s="2">
        <v>-74.31</v>
      </c>
      <c r="E48" s="2">
        <v>0</v>
      </c>
      <c r="F48" s="2">
        <v>0.1046829</v>
      </c>
      <c r="G48" s="2">
        <v>0.117558</v>
      </c>
      <c r="S48" s="19" t="s">
        <v>66</v>
      </c>
      <c r="T48" s="6">
        <f t="shared" si="11"/>
        <v>7.3281899999999997E-2</v>
      </c>
      <c r="U48" s="6">
        <f t="shared" si="11"/>
        <v>9.3832499999999999E-2</v>
      </c>
      <c r="V48" s="6">
        <f t="shared" si="11"/>
        <v>0.1109338</v>
      </c>
      <c r="W48" s="7">
        <f>T48*W41</f>
        <v>4.7240761118664196E-2</v>
      </c>
      <c r="X48" s="7">
        <f>U48*X41</f>
        <v>7.2488427499598274E-2</v>
      </c>
      <c r="Y48" s="7">
        <f>V48*Y41</f>
        <v>9.3298043945212308E-2</v>
      </c>
      <c r="Z48" s="6"/>
      <c r="AA48" s="17"/>
    </row>
    <row r="49" spans="1:27">
      <c r="A49" s="2" t="s">
        <v>39</v>
      </c>
      <c r="B49" s="2">
        <v>9.5147099999999998E-2</v>
      </c>
      <c r="C49" s="2">
        <v>5.9544000000000003E-3</v>
      </c>
      <c r="D49" s="2">
        <v>-37.590000000000003</v>
      </c>
      <c r="E49" s="2">
        <v>0</v>
      </c>
      <c r="F49" s="2">
        <v>8.41639E-2</v>
      </c>
      <c r="G49" s="2">
        <v>0.10756350000000001</v>
      </c>
      <c r="S49" s="16" t="s">
        <v>67</v>
      </c>
      <c r="T49" s="6">
        <f t="shared" si="11"/>
        <v>4.8561699999999999E-2</v>
      </c>
      <c r="U49" s="6">
        <f t="shared" si="11"/>
        <v>5.5607900000000002E-2</v>
      </c>
      <c r="V49" s="6">
        <f t="shared" si="11"/>
        <v>9.5147099999999998E-2</v>
      </c>
      <c r="W49" s="6">
        <f t="shared" ref="W49:Y52" si="13">T49*W$42</f>
        <v>2.2254805856988549E-2</v>
      </c>
      <c r="X49" s="6">
        <f t="shared" si="13"/>
        <v>3.4670341865847332E-2</v>
      </c>
      <c r="Y49" s="6">
        <f t="shared" si="13"/>
        <v>7.4235310089131909E-2</v>
      </c>
      <c r="Z49" s="6"/>
      <c r="AA49" s="17"/>
    </row>
    <row r="50" spans="1:27">
      <c r="A50" s="2" t="s">
        <v>40</v>
      </c>
      <c r="B50" s="2">
        <v>4.8250399999999999E-2</v>
      </c>
      <c r="C50" s="2">
        <v>5.6585999999999997E-3</v>
      </c>
      <c r="D50" s="2">
        <v>-25.85</v>
      </c>
      <c r="E50" s="2">
        <v>0</v>
      </c>
      <c r="F50" s="2">
        <v>3.8342000000000001E-2</v>
      </c>
      <c r="G50" s="2">
        <v>6.0719299999999997E-2</v>
      </c>
      <c r="S50" s="16" t="s">
        <v>68</v>
      </c>
      <c r="T50" s="6">
        <f t="shared" si="11"/>
        <v>2.1413600000000001E-2</v>
      </c>
      <c r="U50" s="6">
        <f t="shared" si="11"/>
        <v>3.2324100000000001E-2</v>
      </c>
      <c r="V50" s="6">
        <f t="shared" si="11"/>
        <v>4.8250399999999999E-2</v>
      </c>
      <c r="W50" s="6">
        <f t="shared" si="13"/>
        <v>9.8134025517889606E-3</v>
      </c>
      <c r="X50" s="6">
        <f t="shared" si="13"/>
        <v>2.0153388232712184E-2</v>
      </c>
      <c r="Y50" s="6">
        <f t="shared" si="13"/>
        <v>3.7645744388684996E-2</v>
      </c>
      <c r="Z50" s="6"/>
      <c r="AA50" s="17"/>
    </row>
    <row r="51" spans="1:27">
      <c r="A51" s="2" t="s">
        <v>41</v>
      </c>
      <c r="B51" s="2">
        <v>2.3406699999999999E-2</v>
      </c>
      <c r="C51" s="2">
        <v>5.7289999999999997E-3</v>
      </c>
      <c r="D51" s="2">
        <v>-15.34</v>
      </c>
      <c r="E51" s="2">
        <v>0</v>
      </c>
      <c r="F51" s="2">
        <v>1.44878E-2</v>
      </c>
      <c r="G51" s="2">
        <v>3.7816200000000001E-2</v>
      </c>
      <c r="S51" s="16" t="s">
        <v>69</v>
      </c>
      <c r="T51" s="6">
        <f t="shared" si="11"/>
        <v>1.2004600000000001E-2</v>
      </c>
      <c r="U51" s="6">
        <f t="shared" si="11"/>
        <v>7.3492000000000002E-3</v>
      </c>
      <c r="V51" s="6">
        <f t="shared" si="11"/>
        <v>2.3406699999999999E-2</v>
      </c>
      <c r="W51" s="6">
        <f t="shared" si="13"/>
        <v>5.5014557231481747E-3</v>
      </c>
      <c r="X51" s="6">
        <f t="shared" si="13"/>
        <v>4.5820697498104622E-3</v>
      </c>
      <c r="Y51" s="6">
        <f t="shared" si="13"/>
        <v>1.8262286844930468E-2</v>
      </c>
      <c r="Z51" s="6"/>
      <c r="AA51" s="17"/>
    </row>
    <row r="52" spans="1:27">
      <c r="A52" s="2" t="s">
        <v>42</v>
      </c>
      <c r="B52" s="2">
        <v>1.22334E-2</v>
      </c>
      <c r="C52" s="2">
        <v>6.1355000000000003E-3</v>
      </c>
      <c r="D52" s="2">
        <v>-8.7799999999999994</v>
      </c>
      <c r="E52" s="2">
        <v>0</v>
      </c>
      <c r="F52" s="2">
        <v>4.5776000000000002E-3</v>
      </c>
      <c r="G52" s="2">
        <v>3.2692899999999997E-2</v>
      </c>
      <c r="S52" s="16" t="s">
        <v>70</v>
      </c>
      <c r="T52" s="6">
        <f t="shared" si="11"/>
        <v>4.9024999999999997E-3</v>
      </c>
      <c r="U52" s="6">
        <f t="shared" si="11"/>
        <v>2.1622E-3</v>
      </c>
      <c r="V52" s="6">
        <f t="shared" si="11"/>
        <v>1.22334E-2</v>
      </c>
      <c r="W52" s="6">
        <f t="shared" si="13"/>
        <v>2.2467126503785155E-3</v>
      </c>
      <c r="X52" s="6">
        <f t="shared" si="13"/>
        <v>1.3480856709628506E-3</v>
      </c>
      <c r="Y52" s="6">
        <f t="shared" si="13"/>
        <v>9.5446970264399678E-3</v>
      </c>
      <c r="Z52" s="6"/>
      <c r="AA52" s="17"/>
    </row>
    <row r="53" spans="1:27">
      <c r="A53" s="2" t="s">
        <v>55</v>
      </c>
      <c r="B53" s="2">
        <v>1.530257</v>
      </c>
      <c r="C53" s="2">
        <v>5.9879300000000003E-2</v>
      </c>
      <c r="D53" s="2">
        <v>10.87</v>
      </c>
      <c r="E53" s="2">
        <v>0</v>
      </c>
      <c r="F53" s="2">
        <v>1.417284</v>
      </c>
      <c r="G53" s="2">
        <v>1.652236</v>
      </c>
      <c r="S53" s="16"/>
      <c r="T53" s="6"/>
      <c r="U53" s="6"/>
      <c r="V53" s="6"/>
      <c r="W53" s="6"/>
      <c r="X53" s="6"/>
      <c r="Y53" s="6"/>
      <c r="Z53" s="6"/>
      <c r="AA53" s="17"/>
    </row>
    <row r="54" spans="1:27">
      <c r="A54" s="2" t="s">
        <v>56</v>
      </c>
      <c r="B54" s="2">
        <v>1.2976289999999999</v>
      </c>
      <c r="C54" s="2">
        <v>4.2469199999999999E-2</v>
      </c>
      <c r="D54" s="2">
        <v>7.96</v>
      </c>
      <c r="E54" s="2">
        <v>0</v>
      </c>
      <c r="F54" s="2">
        <v>1.2170049999999999</v>
      </c>
      <c r="G54" s="2">
        <v>1.3835949999999999</v>
      </c>
      <c r="S54" s="16"/>
      <c r="T54" s="6"/>
      <c r="U54" s="6"/>
      <c r="V54" s="13"/>
      <c r="W54" s="13" t="str">
        <f>W44</f>
        <v>Never enter Primary</v>
      </c>
      <c r="X54" s="13" t="str">
        <f>X44</f>
        <v>Enter Primary</v>
      </c>
      <c r="Y54" s="13" t="str">
        <f>Y44</f>
        <v>Finish Primary</v>
      </c>
      <c r="Z54" s="6"/>
      <c r="AA54" s="17"/>
    </row>
    <row r="55" spans="1:27">
      <c r="A55" s="2" t="s">
        <v>57</v>
      </c>
      <c r="B55" s="2">
        <v>1.319958</v>
      </c>
      <c r="C55" s="2">
        <v>5.9322899999999998E-2</v>
      </c>
      <c r="D55" s="2">
        <v>6.18</v>
      </c>
      <c r="E55" s="2">
        <v>0</v>
      </c>
      <c r="F55" s="2">
        <v>1.208661</v>
      </c>
      <c r="G55" s="2">
        <v>1.441503</v>
      </c>
      <c r="S55" s="16"/>
      <c r="T55" s="6"/>
      <c r="U55" s="6"/>
      <c r="V55" s="13" t="s">
        <v>34</v>
      </c>
      <c r="W55" s="13">
        <v>1</v>
      </c>
      <c r="X55" s="13">
        <v>1</v>
      </c>
      <c r="Y55" s="13">
        <v>1</v>
      </c>
      <c r="Z55" s="6"/>
      <c r="AA55" s="17"/>
    </row>
    <row r="56" spans="1:27">
      <c r="A56" s="2" t="s">
        <v>58</v>
      </c>
      <c r="B56" s="2">
        <v>1.1890259999999999</v>
      </c>
      <c r="C56" s="2">
        <v>3.93798E-2</v>
      </c>
      <c r="D56" s="2">
        <v>5.23</v>
      </c>
      <c r="E56" s="2">
        <v>0</v>
      </c>
      <c r="F56" s="2">
        <v>1.114295</v>
      </c>
      <c r="G56" s="2">
        <v>1.268769</v>
      </c>
      <c r="S56" s="16"/>
      <c r="T56" s="6"/>
      <c r="U56" s="6"/>
      <c r="V56" s="13">
        <v>15</v>
      </c>
      <c r="W56" s="13">
        <f t="shared" ref="W56:Y63" si="14">W55*EXP(-5*W45)</f>
        <v>0.84821257045557452</v>
      </c>
      <c r="X56" s="13">
        <f t="shared" si="14"/>
        <v>0.9001706255484907</v>
      </c>
      <c r="Y56" s="13">
        <f t="shared" si="14"/>
        <v>0.9665844551223971</v>
      </c>
      <c r="Z56" s="6"/>
      <c r="AA56" s="17"/>
    </row>
    <row r="57" spans="1:27">
      <c r="A57" s="2" t="s">
        <v>59</v>
      </c>
      <c r="B57" s="2">
        <v>1.704278</v>
      </c>
      <c r="C57" s="2">
        <v>0.28414220000000001</v>
      </c>
      <c r="D57" s="2">
        <v>3.2</v>
      </c>
      <c r="E57" s="2">
        <v>1E-3</v>
      </c>
      <c r="F57" s="2">
        <v>1.2292080000000001</v>
      </c>
      <c r="G57" s="2">
        <v>2.3629540000000002</v>
      </c>
      <c r="S57" s="16"/>
      <c r="T57" s="6"/>
      <c r="U57" s="6"/>
      <c r="V57" s="13">
        <v>20</v>
      </c>
      <c r="W57" s="13">
        <f t="shared" si="14"/>
        <v>0.48787625253705141</v>
      </c>
      <c r="X57" s="13">
        <f t="shared" si="14"/>
        <v>0.60716205644188026</v>
      </c>
      <c r="Y57" s="13">
        <f t="shared" si="14"/>
        <v>0.80145167974239817</v>
      </c>
      <c r="Z57" s="6"/>
      <c r="AA57" s="17"/>
    </row>
    <row r="58" spans="1:27">
      <c r="A58" s="2" t="s">
        <v>60</v>
      </c>
      <c r="B58" s="2">
        <v>1.2816959999999999</v>
      </c>
      <c r="C58" s="2">
        <v>0.12157370000000001</v>
      </c>
      <c r="D58" s="2">
        <v>2.62</v>
      </c>
      <c r="E58" s="2">
        <v>8.9999999999999993E-3</v>
      </c>
      <c r="F58" s="2">
        <v>1.064255</v>
      </c>
      <c r="G58" s="2">
        <v>1.5435650000000001</v>
      </c>
      <c r="S58" s="16"/>
      <c r="T58" s="6"/>
      <c r="U58" s="6"/>
      <c r="V58" s="13">
        <v>25</v>
      </c>
      <c r="W58" s="13">
        <f t="shared" si="14"/>
        <v>0.36295563282199444</v>
      </c>
      <c r="X58" s="13">
        <f t="shared" si="14"/>
        <v>0.4002137454454005</v>
      </c>
      <c r="Y58" s="13">
        <f t="shared" si="14"/>
        <v>0.55819317298116222</v>
      </c>
      <c r="Z58" s="6"/>
      <c r="AA58" s="17"/>
    </row>
    <row r="59" spans="1:27">
      <c r="S59" s="16"/>
      <c r="T59" s="6"/>
      <c r="U59" s="6"/>
      <c r="V59" s="13">
        <v>30</v>
      </c>
      <c r="W59" s="13">
        <f t="shared" si="14"/>
        <v>0.28659692828829536</v>
      </c>
      <c r="X59" s="13">
        <f t="shared" si="14"/>
        <v>0.27853859473502662</v>
      </c>
      <c r="Y59" s="13">
        <f t="shared" si="14"/>
        <v>0.35009861463030234</v>
      </c>
      <c r="Z59" s="6"/>
      <c r="AA59" s="17"/>
    </row>
    <row r="60" spans="1:27">
      <c r="S60" s="16"/>
      <c r="T60" s="6"/>
      <c r="U60" s="6"/>
      <c r="V60" s="13">
        <v>35</v>
      </c>
      <c r="W60" s="13">
        <f t="shared" si="14"/>
        <v>0.25641642121238117</v>
      </c>
      <c r="X60" s="13">
        <f t="shared" si="14"/>
        <v>0.23420690197786503</v>
      </c>
      <c r="Y60" s="13">
        <f t="shared" si="14"/>
        <v>0.24154078007675603</v>
      </c>
      <c r="Z60" s="6"/>
      <c r="AA60" s="17"/>
    </row>
    <row r="61" spans="1:27">
      <c r="S61" s="16"/>
      <c r="T61" s="6"/>
      <c r="U61" s="6"/>
      <c r="V61" s="13">
        <v>40</v>
      </c>
      <c r="W61" s="13">
        <f t="shared" si="14"/>
        <v>0.24413851667949554</v>
      </c>
      <c r="X61" s="13">
        <f t="shared" si="14"/>
        <v>0.2117567012475684</v>
      </c>
      <c r="Y61" s="13">
        <f t="shared" si="14"/>
        <v>0.20009847062262984</v>
      </c>
      <c r="Z61" s="6"/>
      <c r="AA61" s="17"/>
    </row>
    <row r="62" spans="1:27">
      <c r="S62" s="16"/>
      <c r="T62" s="6"/>
      <c r="U62" s="6"/>
      <c r="V62" s="13">
        <v>45</v>
      </c>
      <c r="W62" s="13">
        <f t="shared" si="14"/>
        <v>0.23751445313090655</v>
      </c>
      <c r="X62" s="13">
        <f t="shared" si="14"/>
        <v>0.20696043324689023</v>
      </c>
      <c r="Y62" s="13">
        <f t="shared" si="14"/>
        <v>0.18263655946903004</v>
      </c>
      <c r="Z62" s="6"/>
      <c r="AA62" s="17"/>
    </row>
    <row r="63" spans="1:27">
      <c r="S63" s="19"/>
      <c r="T63" s="7"/>
      <c r="U63" s="7"/>
      <c r="V63" s="20">
        <v>50</v>
      </c>
      <c r="W63" s="20">
        <f t="shared" si="14"/>
        <v>0.23486124986302223</v>
      </c>
      <c r="X63" s="20">
        <f t="shared" si="14"/>
        <v>0.20557012218423557</v>
      </c>
      <c r="Y63" s="20">
        <f t="shared" si="14"/>
        <v>0.17412521714068621</v>
      </c>
      <c r="Z63" s="7"/>
      <c r="AA63" s="21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rgb="FFFFC000"/>
    <pageSetUpPr autoPageBreaks="0"/>
  </sheetPr>
  <dimension ref="A1:BM84"/>
  <sheetViews>
    <sheetView topLeftCell="W20" zoomScale="70" zoomScaleNormal="70" zoomScalePageLayoutView="60" workbookViewId="0">
      <selection activeCell="AP20" sqref="AP20"/>
    </sheetView>
  </sheetViews>
  <sheetFormatPr defaultColWidth="8.85546875" defaultRowHeight="15"/>
  <cols>
    <col min="1" max="9" width="8.85546875" style="3"/>
    <col min="10" max="10" width="11" style="3" customWidth="1"/>
    <col min="11" max="17" width="8.85546875" style="3"/>
    <col min="18" max="18" width="11" style="3" customWidth="1"/>
    <col min="19" max="16384" width="8.85546875" style="3"/>
  </cols>
  <sheetData>
    <row r="1" spans="1:65" s="5" customFormat="1">
      <c r="A1" s="5" t="s">
        <v>138</v>
      </c>
    </row>
    <row r="3" spans="1:65">
      <c r="A3" s="4" t="s">
        <v>132</v>
      </c>
      <c r="I3" s="4" t="s">
        <v>133</v>
      </c>
      <c r="Q3" s="4" t="s">
        <v>134</v>
      </c>
      <c r="Y3" s="4" t="s">
        <v>135</v>
      </c>
      <c r="Z3" s="4"/>
      <c r="AA3" s="4"/>
      <c r="AB3" s="4"/>
      <c r="AC3" s="4"/>
      <c r="AD3" s="4"/>
      <c r="AE3" s="4"/>
      <c r="AF3" s="4"/>
      <c r="AG3" s="4"/>
      <c r="AH3" s="4" t="s">
        <v>136</v>
      </c>
    </row>
    <row r="5" spans="1:65">
      <c r="A5" s="126" t="s">
        <v>125</v>
      </c>
      <c r="B5" s="126" t="s">
        <v>126</v>
      </c>
      <c r="C5" s="126" t="s">
        <v>111</v>
      </c>
      <c r="D5" s="126" t="s">
        <v>112</v>
      </c>
      <c r="E5" s="126" t="s">
        <v>113</v>
      </c>
      <c r="F5" s="126" t="s">
        <v>114</v>
      </c>
      <c r="G5" s="126" t="s">
        <v>115</v>
      </c>
      <c r="I5" s="126" t="s">
        <v>125</v>
      </c>
      <c r="J5" s="126" t="s">
        <v>126</v>
      </c>
      <c r="K5" s="126" t="s">
        <v>111</v>
      </c>
      <c r="L5" s="126" t="s">
        <v>112</v>
      </c>
      <c r="M5" s="126" t="s">
        <v>113</v>
      </c>
      <c r="N5" s="126" t="s">
        <v>114</v>
      </c>
      <c r="O5" s="126" t="s">
        <v>115</v>
      </c>
      <c r="Q5" s="126" t="s">
        <v>125</v>
      </c>
      <c r="R5" s="126" t="s">
        <v>126</v>
      </c>
      <c r="S5" s="126" t="s">
        <v>111</v>
      </c>
      <c r="T5" s="126" t="s">
        <v>112</v>
      </c>
      <c r="U5" s="126" t="s">
        <v>113</v>
      </c>
      <c r="V5" s="126" t="s">
        <v>114</v>
      </c>
      <c r="W5" s="126" t="s">
        <v>115</v>
      </c>
      <c r="AR5" s="2" t="s">
        <v>137</v>
      </c>
      <c r="AS5" s="22"/>
      <c r="AT5" s="22"/>
      <c r="AU5" s="22"/>
      <c r="AV5" s="22"/>
      <c r="AW5" s="22"/>
      <c r="AX5" s="22"/>
      <c r="AY5" s="22"/>
      <c r="AZ5" s="2" t="s">
        <v>121</v>
      </c>
      <c r="BA5" s="22"/>
      <c r="BB5" s="22"/>
      <c r="BC5" s="22"/>
      <c r="BD5" s="22"/>
      <c r="BE5" s="22"/>
      <c r="BF5" s="22"/>
      <c r="BG5" s="22"/>
      <c r="BH5" s="2" t="s">
        <v>122</v>
      </c>
      <c r="BI5" s="22"/>
      <c r="BJ5" s="22"/>
      <c r="BK5" s="22"/>
      <c r="BL5" s="22"/>
      <c r="BM5" s="22"/>
    </row>
    <row r="6" spans="1:65">
      <c r="A6" s="126"/>
      <c r="B6" s="126"/>
      <c r="C6" s="126"/>
      <c r="D6" s="126"/>
      <c r="E6" s="126"/>
      <c r="F6" s="126"/>
      <c r="G6" s="126"/>
      <c r="I6" s="126"/>
      <c r="J6" s="126"/>
      <c r="K6" s="126"/>
      <c r="L6" s="126"/>
      <c r="M6" s="126"/>
      <c r="N6" s="126"/>
      <c r="O6" s="126"/>
      <c r="Q6" s="126"/>
      <c r="R6" s="126"/>
      <c r="S6" s="126"/>
      <c r="T6" s="126"/>
      <c r="U6" s="126"/>
      <c r="V6" s="126"/>
      <c r="W6" s="126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</row>
    <row r="7" spans="1:65">
      <c r="A7" s="126" t="s">
        <v>35</v>
      </c>
      <c r="B7" s="126">
        <v>2.3762399999999999E-2</v>
      </c>
      <c r="C7" s="126">
        <v>3.7070000000000001E-4</v>
      </c>
      <c r="D7" s="126">
        <v>-239.75</v>
      </c>
      <c r="E7" s="126">
        <v>0</v>
      </c>
      <c r="F7" s="126">
        <v>2.3046899999999999E-2</v>
      </c>
      <c r="G7" s="126">
        <v>2.45001E-2</v>
      </c>
      <c r="I7" s="126" t="s">
        <v>35</v>
      </c>
      <c r="J7" s="126">
        <v>2.0968500000000001E-2</v>
      </c>
      <c r="K7" s="126">
        <v>1.3450999999999999E-3</v>
      </c>
      <c r="L7" s="126">
        <v>-60.25</v>
      </c>
      <c r="M7" s="126">
        <v>0</v>
      </c>
      <c r="N7" s="126">
        <v>1.84911E-2</v>
      </c>
      <c r="O7" s="126">
        <v>2.3777800000000002E-2</v>
      </c>
      <c r="Q7" s="126" t="s">
        <v>35</v>
      </c>
      <c r="R7" s="126">
        <v>1.04925E-2</v>
      </c>
      <c r="S7" s="126">
        <v>9.7420000000000004E-4</v>
      </c>
      <c r="T7" s="126">
        <v>-49.08</v>
      </c>
      <c r="U7" s="126">
        <v>0</v>
      </c>
      <c r="V7" s="126">
        <v>8.7468000000000008E-3</v>
      </c>
      <c r="W7" s="126">
        <v>1.2586699999999999E-2</v>
      </c>
      <c r="AR7" s="22" t="s">
        <v>35</v>
      </c>
      <c r="AS7" s="22">
        <f t="shared" ref="AS7:AS26" si="0">B7</f>
        <v>2.3762399999999999E-2</v>
      </c>
      <c r="AT7" s="22">
        <f t="shared" ref="AT7:AT25" si="1">B30</f>
        <v>2.1728899999999999E-2</v>
      </c>
      <c r="AU7" s="22">
        <f t="shared" ref="AU7:AU20" si="2">B52</f>
        <v>2.0975799999999999E-2</v>
      </c>
      <c r="AV7" s="22">
        <f t="shared" ref="AV7:AV15" si="3">B69</f>
        <v>2.0860400000000001E-2</v>
      </c>
      <c r="AW7" s="22">
        <f>B81</f>
        <v>1.8437200000000001E-2</v>
      </c>
      <c r="AX7" s="22"/>
      <c r="AY7" s="22"/>
      <c r="AZ7" s="22" t="s">
        <v>35</v>
      </c>
      <c r="BA7" s="22">
        <f t="shared" ref="BA7:BA26" si="4">J7</f>
        <v>2.0968500000000001E-2</v>
      </c>
      <c r="BB7" s="22">
        <f t="shared" ref="BB7:BB25" si="5">J30</f>
        <v>1.67168E-2</v>
      </c>
      <c r="BC7" s="22">
        <f t="shared" ref="BC7:BC20" si="6">J52</f>
        <v>1.34815E-2</v>
      </c>
      <c r="BD7" s="22">
        <f t="shared" ref="BD7:BD15" si="7">J69</f>
        <v>1.26333E-2</v>
      </c>
      <c r="BE7" s="22">
        <f>J81</f>
        <v>9.2481999999999998E-3</v>
      </c>
      <c r="BF7" s="22"/>
      <c r="BG7" s="22"/>
      <c r="BH7" s="22" t="s">
        <v>35</v>
      </c>
      <c r="BI7" s="22">
        <f t="shared" ref="BI7:BI26" si="8">R7</f>
        <v>1.04925E-2</v>
      </c>
      <c r="BJ7" s="22">
        <f t="shared" ref="BJ7:BJ25" si="9">R30</f>
        <v>8.6552E-3</v>
      </c>
      <c r="BK7" s="22">
        <f t="shared" ref="BK7:BK20" si="10">R52</f>
        <v>5.2950999999999996E-3</v>
      </c>
      <c r="BL7" s="22">
        <f t="shared" ref="BL7:BL15" si="11">R69</f>
        <v>3.8481000000000001E-3</v>
      </c>
      <c r="BM7" s="22">
        <f>R81</f>
        <v>3.1722999999999999E-3</v>
      </c>
    </row>
    <row r="8" spans="1:65">
      <c r="A8" s="126" t="s">
        <v>36</v>
      </c>
      <c r="B8" s="126">
        <v>4.5074799999999998E-2</v>
      </c>
      <c r="C8" s="126">
        <v>5.2729999999999997E-4</v>
      </c>
      <c r="D8" s="126">
        <v>-264.92</v>
      </c>
      <c r="E8" s="126">
        <v>0</v>
      </c>
      <c r="F8" s="126">
        <v>4.4053000000000002E-2</v>
      </c>
      <c r="G8" s="126">
        <v>4.6120300000000003E-2</v>
      </c>
      <c r="I8" s="126" t="s">
        <v>36</v>
      </c>
      <c r="J8" s="126">
        <v>4.9965000000000002E-2</v>
      </c>
      <c r="K8" s="126">
        <v>2.1462E-3</v>
      </c>
      <c r="L8" s="126">
        <v>-69.760000000000005</v>
      </c>
      <c r="M8" s="126">
        <v>0</v>
      </c>
      <c r="N8" s="126">
        <v>4.5930699999999998E-2</v>
      </c>
      <c r="O8" s="126">
        <v>5.4353600000000002E-2</v>
      </c>
      <c r="Q8" s="126" t="s">
        <v>36</v>
      </c>
      <c r="R8" s="126">
        <v>3.0736699999999999E-2</v>
      </c>
      <c r="S8" s="126">
        <v>1.6997E-3</v>
      </c>
      <c r="T8" s="126">
        <v>-62.97</v>
      </c>
      <c r="U8" s="126">
        <v>0</v>
      </c>
      <c r="V8" s="126">
        <v>2.75795E-2</v>
      </c>
      <c r="W8" s="126">
        <v>3.4255399999999998E-2</v>
      </c>
      <c r="AR8" s="22" t="s">
        <v>36</v>
      </c>
      <c r="AS8" s="22">
        <f t="shared" si="0"/>
        <v>4.5074799999999998E-2</v>
      </c>
      <c r="AT8" s="22">
        <f t="shared" si="1"/>
        <v>4.3613600000000002E-2</v>
      </c>
      <c r="AU8" s="22">
        <f t="shared" si="2"/>
        <v>4.2782100000000003E-2</v>
      </c>
      <c r="AV8" s="22">
        <f t="shared" si="3"/>
        <v>4.5563199999999998E-2</v>
      </c>
      <c r="AW8" s="22">
        <f>B82</f>
        <v>4.0045200000000003E-2</v>
      </c>
      <c r="AX8" s="22"/>
      <c r="AY8" s="22"/>
      <c r="AZ8" s="22" t="s">
        <v>36</v>
      </c>
      <c r="BA8" s="22">
        <f t="shared" si="4"/>
        <v>4.9965000000000002E-2</v>
      </c>
      <c r="BB8" s="22">
        <f t="shared" si="5"/>
        <v>4.5130499999999997E-2</v>
      </c>
      <c r="BC8" s="22">
        <f t="shared" si="6"/>
        <v>3.63922E-2</v>
      </c>
      <c r="BD8" s="22">
        <f t="shared" si="7"/>
        <v>3.2938099999999998E-2</v>
      </c>
      <c r="BE8" s="22">
        <f>J82</f>
        <v>2.4953599999999999E-2</v>
      </c>
      <c r="BF8" s="22"/>
      <c r="BG8" s="22"/>
      <c r="BH8" s="22" t="s">
        <v>36</v>
      </c>
      <c r="BI8" s="22">
        <f t="shared" si="8"/>
        <v>3.0736699999999999E-2</v>
      </c>
      <c r="BJ8" s="22">
        <f t="shared" si="9"/>
        <v>2.3428399999999999E-2</v>
      </c>
      <c r="BK8" s="22">
        <f t="shared" si="10"/>
        <v>1.5366299999999999E-2</v>
      </c>
      <c r="BL8" s="22">
        <f t="shared" si="11"/>
        <v>1.14083E-2</v>
      </c>
      <c r="BM8" s="22">
        <f>R82</f>
        <v>7.1406000000000004E-3</v>
      </c>
    </row>
    <row r="9" spans="1:65">
      <c r="A9" s="126" t="s">
        <v>37</v>
      </c>
      <c r="B9" s="126">
        <v>0.1205855</v>
      </c>
      <c r="C9" s="126">
        <v>9.2139999999999995E-4</v>
      </c>
      <c r="D9" s="126">
        <v>-276.83999999999997</v>
      </c>
      <c r="E9" s="126">
        <v>0</v>
      </c>
      <c r="F9" s="126">
        <v>0.118793</v>
      </c>
      <c r="G9" s="126">
        <v>0.122405</v>
      </c>
      <c r="I9" s="126" t="s">
        <v>37</v>
      </c>
      <c r="J9" s="126">
        <v>0.12374979999999999</v>
      </c>
      <c r="K9" s="126">
        <v>3.6350000000000002E-3</v>
      </c>
      <c r="L9" s="126">
        <v>-71.13</v>
      </c>
      <c r="M9" s="126">
        <v>0</v>
      </c>
      <c r="N9" s="126">
        <v>0.1168266</v>
      </c>
      <c r="O9" s="126">
        <v>0.13108330000000001</v>
      </c>
      <c r="Q9" s="126" t="s">
        <v>37</v>
      </c>
      <c r="R9" s="126">
        <v>7.3432399999999995E-2</v>
      </c>
      <c r="S9" s="126">
        <v>2.7539000000000001E-3</v>
      </c>
      <c r="T9" s="126">
        <v>-69.63</v>
      </c>
      <c r="U9" s="126">
        <v>0</v>
      </c>
      <c r="V9" s="126">
        <v>6.8228399999999995E-2</v>
      </c>
      <c r="W9" s="126">
        <v>7.9033300000000001E-2</v>
      </c>
      <c r="AR9" s="22" t="s">
        <v>37</v>
      </c>
      <c r="AS9" s="22">
        <f t="shared" si="0"/>
        <v>0.1205855</v>
      </c>
      <c r="AT9" s="22">
        <f t="shared" si="1"/>
        <v>0.12217790000000001</v>
      </c>
      <c r="AU9" s="22">
        <f t="shared" si="2"/>
        <v>0.1241892</v>
      </c>
      <c r="AV9" s="22">
        <f t="shared" si="3"/>
        <v>0.1215717</v>
      </c>
      <c r="AW9" s="22">
        <f>B83</f>
        <v>0.114764</v>
      </c>
      <c r="AX9" s="22"/>
      <c r="AY9" s="22"/>
      <c r="AZ9" s="22" t="s">
        <v>37</v>
      </c>
      <c r="BA9" s="22">
        <f t="shared" si="4"/>
        <v>0.12374979999999999</v>
      </c>
      <c r="BB9" s="22">
        <f t="shared" si="5"/>
        <v>0.1025592</v>
      </c>
      <c r="BC9" s="22">
        <f t="shared" si="6"/>
        <v>9.08775E-2</v>
      </c>
      <c r="BD9" s="22">
        <f t="shared" si="7"/>
        <v>8.68564E-2</v>
      </c>
      <c r="BE9" s="22">
        <f>J83</f>
        <v>7.2461499999999998E-2</v>
      </c>
      <c r="BF9" s="22"/>
      <c r="BG9" s="22"/>
      <c r="BH9" s="22" t="s">
        <v>37</v>
      </c>
      <c r="BI9" s="22">
        <f t="shared" si="8"/>
        <v>7.3432399999999995E-2</v>
      </c>
      <c r="BJ9" s="22">
        <f t="shared" si="9"/>
        <v>5.9175600000000002E-2</v>
      </c>
      <c r="BK9" s="22">
        <f t="shared" si="10"/>
        <v>4.28406E-2</v>
      </c>
      <c r="BL9" s="22">
        <f t="shared" si="11"/>
        <v>3.5878599999999997E-2</v>
      </c>
      <c r="BM9" s="22">
        <f>R83</f>
        <v>3.3164800000000001E-2</v>
      </c>
    </row>
    <row r="10" spans="1:65">
      <c r="A10" s="126" t="s">
        <v>38</v>
      </c>
      <c r="B10" s="126">
        <v>9.15855E-2</v>
      </c>
      <c r="C10" s="126">
        <v>9.1E-4</v>
      </c>
      <c r="D10" s="126">
        <v>-240.59</v>
      </c>
      <c r="E10" s="126">
        <v>0</v>
      </c>
      <c r="F10" s="126">
        <v>8.9819200000000002E-2</v>
      </c>
      <c r="G10" s="126">
        <v>9.3386499999999997E-2</v>
      </c>
      <c r="I10" s="126" t="s">
        <v>38</v>
      </c>
      <c r="J10" s="126">
        <v>0.1083335</v>
      </c>
      <c r="K10" s="126">
        <v>3.8765000000000002E-3</v>
      </c>
      <c r="L10" s="126">
        <v>-62.11</v>
      </c>
      <c r="M10" s="126">
        <v>0</v>
      </c>
      <c r="N10" s="126">
        <v>0.100996</v>
      </c>
      <c r="O10" s="126">
        <v>0.116204</v>
      </c>
      <c r="Q10" s="126" t="s">
        <v>38</v>
      </c>
      <c r="R10" s="126">
        <v>8.6174600000000004E-2</v>
      </c>
      <c r="S10" s="126">
        <v>3.2455000000000001E-3</v>
      </c>
      <c r="T10" s="126">
        <v>-65.09</v>
      </c>
      <c r="U10" s="126">
        <v>0</v>
      </c>
      <c r="V10" s="126">
        <v>8.0042600000000005E-2</v>
      </c>
      <c r="W10" s="126">
        <v>9.2776399999999995E-2</v>
      </c>
      <c r="AR10" s="22" t="s">
        <v>38</v>
      </c>
      <c r="AS10" s="22">
        <f t="shared" si="0"/>
        <v>9.15855E-2</v>
      </c>
      <c r="AT10" s="22">
        <f t="shared" si="1"/>
        <v>9.5654000000000003E-2</v>
      </c>
      <c r="AU10" s="22">
        <f t="shared" si="2"/>
        <v>0.1040534</v>
      </c>
      <c r="AV10" s="22">
        <f t="shared" si="3"/>
        <v>0.1103813</v>
      </c>
      <c r="AW10" s="22">
        <f>B84</f>
        <v>0.13555</v>
      </c>
      <c r="AX10" s="22"/>
      <c r="AY10" s="22"/>
      <c r="AZ10" s="22" t="s">
        <v>38</v>
      </c>
      <c r="BA10" s="22">
        <f t="shared" si="4"/>
        <v>0.1083335</v>
      </c>
      <c r="BB10" s="22">
        <f t="shared" si="5"/>
        <v>9.9470699999999995E-2</v>
      </c>
      <c r="BC10" s="22">
        <f t="shared" si="6"/>
        <v>9.3645300000000001E-2</v>
      </c>
      <c r="BD10" s="22">
        <f t="shared" si="7"/>
        <v>9.3444399999999997E-2</v>
      </c>
      <c r="BE10" s="22">
        <f>J84</f>
        <v>9.1847300000000007E-2</v>
      </c>
      <c r="BF10" s="22"/>
      <c r="BG10" s="22"/>
      <c r="BH10" s="22" t="s">
        <v>38</v>
      </c>
      <c r="BI10" s="22">
        <f t="shared" si="8"/>
        <v>8.6174600000000004E-2</v>
      </c>
      <c r="BJ10" s="22">
        <f t="shared" si="9"/>
        <v>6.7943600000000007E-2</v>
      </c>
      <c r="BK10" s="22">
        <f t="shared" si="10"/>
        <v>5.4835799999999997E-2</v>
      </c>
      <c r="BL10" s="22">
        <f t="shared" si="11"/>
        <v>4.91633E-2</v>
      </c>
      <c r="BM10" s="22">
        <f>R84</f>
        <v>5.3030800000000003E-2</v>
      </c>
    </row>
    <row r="11" spans="1:65">
      <c r="A11" s="126" t="s">
        <v>39</v>
      </c>
      <c r="B11" s="126">
        <v>0.15223429999999999</v>
      </c>
      <c r="C11" s="126">
        <v>1.3370999999999999E-3</v>
      </c>
      <c r="D11" s="126">
        <v>-214.31</v>
      </c>
      <c r="E11" s="126">
        <v>0</v>
      </c>
      <c r="F11" s="126">
        <v>0.14963609999999999</v>
      </c>
      <c r="G11" s="126">
        <v>0.1548776</v>
      </c>
      <c r="I11" s="126" t="s">
        <v>39</v>
      </c>
      <c r="J11" s="126">
        <v>0.17028989999999999</v>
      </c>
      <c r="K11" s="126">
        <v>5.6481999999999999E-3</v>
      </c>
      <c r="L11" s="126">
        <v>-53.37</v>
      </c>
      <c r="M11" s="126">
        <v>0</v>
      </c>
      <c r="N11" s="126">
        <v>0.15957180000000001</v>
      </c>
      <c r="O11" s="126">
        <v>0.18172779999999999</v>
      </c>
      <c r="Q11" s="126" t="s">
        <v>39</v>
      </c>
      <c r="R11" s="126">
        <v>0.14735309999999999</v>
      </c>
      <c r="S11" s="126">
        <v>4.8087E-3</v>
      </c>
      <c r="T11" s="126">
        <v>-58.68</v>
      </c>
      <c r="U11" s="126">
        <v>0</v>
      </c>
      <c r="V11" s="126">
        <v>0.13822329999999999</v>
      </c>
      <c r="W11" s="126">
        <v>0.1570859</v>
      </c>
      <c r="AR11" s="22" t="s">
        <v>39</v>
      </c>
      <c r="AS11" s="22">
        <f t="shared" si="0"/>
        <v>0.15223429999999999</v>
      </c>
      <c r="AT11" s="22">
        <f t="shared" si="1"/>
        <v>0.16062029999999999</v>
      </c>
      <c r="AU11" s="22">
        <f t="shared" si="2"/>
        <v>0.16560030000000001</v>
      </c>
      <c r="AV11" s="22">
        <f t="shared" si="3"/>
        <v>0.14797950000000001</v>
      </c>
      <c r="AW11" s="22"/>
      <c r="AX11" s="22"/>
      <c r="AY11" s="22"/>
      <c r="AZ11" s="22" t="s">
        <v>39</v>
      </c>
      <c r="BA11" s="22">
        <f t="shared" si="4"/>
        <v>0.17028989999999999</v>
      </c>
      <c r="BB11" s="22">
        <f t="shared" si="5"/>
        <v>0.1477446</v>
      </c>
      <c r="BC11" s="22">
        <f t="shared" si="6"/>
        <v>0.1446153</v>
      </c>
      <c r="BD11" s="22">
        <f t="shared" si="7"/>
        <v>0.13543160000000001</v>
      </c>
      <c r="BE11" s="22"/>
      <c r="BF11" s="22"/>
      <c r="BG11" s="22"/>
      <c r="BH11" s="22" t="s">
        <v>39</v>
      </c>
      <c r="BI11" s="22">
        <f t="shared" si="8"/>
        <v>0.14735309999999999</v>
      </c>
      <c r="BJ11" s="22">
        <f t="shared" si="9"/>
        <v>0.107512</v>
      </c>
      <c r="BK11" s="22">
        <f t="shared" si="10"/>
        <v>9.2509499999999995E-2</v>
      </c>
      <c r="BL11" s="22">
        <f t="shared" si="11"/>
        <v>8.1876599999999994E-2</v>
      </c>
      <c r="BM11" s="22"/>
    </row>
    <row r="12" spans="1:65">
      <c r="A12" s="126" t="s">
        <v>40</v>
      </c>
      <c r="B12" s="126">
        <v>0.26611469999999998</v>
      </c>
      <c r="C12" s="126">
        <v>2.2006999999999999E-3</v>
      </c>
      <c r="D12" s="126">
        <v>-160.08000000000001</v>
      </c>
      <c r="E12" s="126">
        <v>0</v>
      </c>
      <c r="F12" s="126">
        <v>0.26183620000000002</v>
      </c>
      <c r="G12" s="126">
        <v>0.27046320000000001</v>
      </c>
      <c r="I12" s="126" t="s">
        <v>40</v>
      </c>
      <c r="J12" s="126">
        <v>0.23110849999999999</v>
      </c>
      <c r="K12" s="126">
        <v>8.0707000000000001E-3</v>
      </c>
      <c r="L12" s="126">
        <v>-41.95</v>
      </c>
      <c r="M12" s="126">
        <v>0</v>
      </c>
      <c r="N12" s="126">
        <v>0.2158195</v>
      </c>
      <c r="O12" s="126">
        <v>0.2474806</v>
      </c>
      <c r="Q12" s="126" t="s">
        <v>40</v>
      </c>
      <c r="R12" s="126">
        <v>0.17022280000000001</v>
      </c>
      <c r="S12" s="126">
        <v>6.0562999999999997E-3</v>
      </c>
      <c r="T12" s="126">
        <v>-49.77</v>
      </c>
      <c r="U12" s="126">
        <v>0</v>
      </c>
      <c r="V12" s="126">
        <v>0.15875719999999999</v>
      </c>
      <c r="W12" s="126">
        <v>0.1825165</v>
      </c>
      <c r="AR12" s="22" t="s">
        <v>40</v>
      </c>
      <c r="AS12" s="22">
        <f t="shared" si="0"/>
        <v>0.26611469999999998</v>
      </c>
      <c r="AT12" s="22">
        <f t="shared" si="1"/>
        <v>0.25519069999999999</v>
      </c>
      <c r="AU12" s="22">
        <f t="shared" si="2"/>
        <v>0.2056577</v>
      </c>
      <c r="AV12" s="22">
        <f t="shared" si="3"/>
        <v>0.14422090000000001</v>
      </c>
      <c r="AW12" s="22"/>
      <c r="AX12" s="22"/>
      <c r="AY12" s="22"/>
      <c r="AZ12" s="22" t="s">
        <v>40</v>
      </c>
      <c r="BA12" s="22">
        <f t="shared" si="4"/>
        <v>0.23110849999999999</v>
      </c>
      <c r="BB12" s="22">
        <f t="shared" si="5"/>
        <v>0.1900636</v>
      </c>
      <c r="BC12" s="22">
        <f t="shared" si="6"/>
        <v>0.17245189999999999</v>
      </c>
      <c r="BD12" s="22">
        <f t="shared" si="7"/>
        <v>0.13935330000000001</v>
      </c>
      <c r="BE12" s="22"/>
      <c r="BF12" s="22"/>
      <c r="BG12" s="22"/>
      <c r="BH12" s="22" t="s">
        <v>40</v>
      </c>
      <c r="BI12" s="22">
        <f t="shared" si="8"/>
        <v>0.17022280000000001</v>
      </c>
      <c r="BJ12" s="22">
        <f t="shared" si="9"/>
        <v>0.1362824</v>
      </c>
      <c r="BK12" s="22">
        <f t="shared" si="10"/>
        <v>0.1178739</v>
      </c>
      <c r="BL12" s="22">
        <f t="shared" si="11"/>
        <v>9.9355299999999994E-2</v>
      </c>
      <c r="BM12" s="22"/>
    </row>
    <row r="13" spans="1:65">
      <c r="A13" s="126" t="s">
        <v>41</v>
      </c>
      <c r="B13" s="126">
        <v>0.11020149999999999</v>
      </c>
      <c r="C13" s="126">
        <v>1.6448000000000001E-3</v>
      </c>
      <c r="D13" s="126">
        <v>-147.76</v>
      </c>
      <c r="E13" s="126">
        <v>0</v>
      </c>
      <c r="F13" s="126">
        <v>0.10702440000000001</v>
      </c>
      <c r="G13" s="126">
        <v>0.1134728</v>
      </c>
      <c r="I13" s="126" t="s">
        <v>41</v>
      </c>
      <c r="J13" s="126">
        <v>0.1145516</v>
      </c>
      <c r="K13" s="126">
        <v>6.5592000000000003E-3</v>
      </c>
      <c r="L13" s="126">
        <v>-37.840000000000003</v>
      </c>
      <c r="M13" s="126">
        <v>0</v>
      </c>
      <c r="N13" s="126">
        <v>0.10239090000000001</v>
      </c>
      <c r="O13" s="126">
        <v>0.12815650000000001</v>
      </c>
      <c r="Q13" s="126" t="s">
        <v>41</v>
      </c>
      <c r="R13" s="126">
        <v>0.1400207</v>
      </c>
      <c r="S13" s="126">
        <v>6.3515000000000004E-3</v>
      </c>
      <c r="T13" s="126">
        <v>-43.34</v>
      </c>
      <c r="U13" s="126">
        <v>0</v>
      </c>
      <c r="V13" s="126">
        <v>0.12810930000000001</v>
      </c>
      <c r="W13" s="126">
        <v>0.15303939999999999</v>
      </c>
      <c r="AR13" s="22" t="s">
        <v>41</v>
      </c>
      <c r="AS13" s="22">
        <f t="shared" si="0"/>
        <v>0.11020149999999999</v>
      </c>
      <c r="AT13" s="22">
        <f t="shared" si="1"/>
        <v>0.1139997</v>
      </c>
      <c r="AU13" s="22">
        <f t="shared" si="2"/>
        <v>0.1089133</v>
      </c>
      <c r="AV13" s="22">
        <f t="shared" si="3"/>
        <v>9.7045999999999993E-2</v>
      </c>
      <c r="AW13" s="22"/>
      <c r="AX13" s="22"/>
      <c r="AY13" s="22"/>
      <c r="AZ13" s="22" t="s">
        <v>41</v>
      </c>
      <c r="BA13" s="22">
        <f t="shared" si="4"/>
        <v>0.1145516</v>
      </c>
      <c r="BB13" s="22">
        <f t="shared" si="5"/>
        <v>0.1172195</v>
      </c>
      <c r="BC13" s="22">
        <f t="shared" si="6"/>
        <v>0.11642619999999999</v>
      </c>
      <c r="BD13" s="22">
        <f t="shared" si="7"/>
        <v>0.1141813</v>
      </c>
      <c r="BE13" s="22"/>
      <c r="BF13" s="22"/>
      <c r="BG13" s="22"/>
      <c r="BH13" s="22" t="s">
        <v>41</v>
      </c>
      <c r="BI13" s="22">
        <f t="shared" si="8"/>
        <v>0.1400207</v>
      </c>
      <c r="BJ13" s="22">
        <f t="shared" si="9"/>
        <v>0.10301440000000001</v>
      </c>
      <c r="BK13" s="22">
        <f t="shared" si="10"/>
        <v>0.1039254</v>
      </c>
      <c r="BL13" s="22">
        <f t="shared" si="11"/>
        <v>0.100887</v>
      </c>
      <c r="BM13" s="22"/>
    </row>
    <row r="14" spans="1:65">
      <c r="A14" s="126" t="s">
        <v>42</v>
      </c>
      <c r="B14" s="126">
        <v>0.1925597</v>
      </c>
      <c r="C14" s="126">
        <v>2.4501000000000002E-3</v>
      </c>
      <c r="D14" s="126">
        <v>-129.47</v>
      </c>
      <c r="E14" s="126">
        <v>0</v>
      </c>
      <c r="F14" s="126">
        <v>0.18781700000000001</v>
      </c>
      <c r="G14" s="126">
        <v>0.19742209999999999</v>
      </c>
      <c r="I14" s="126" t="s">
        <v>42</v>
      </c>
      <c r="J14" s="126">
        <v>0.14177880000000001</v>
      </c>
      <c r="K14" s="126">
        <v>8.1182000000000008E-3</v>
      </c>
      <c r="L14" s="126">
        <v>-34.119999999999997</v>
      </c>
      <c r="M14" s="126">
        <v>0</v>
      </c>
      <c r="N14" s="126">
        <v>0.1267278</v>
      </c>
      <c r="O14" s="126">
        <v>0.15861749999999999</v>
      </c>
      <c r="Q14" s="126" t="s">
        <v>42</v>
      </c>
      <c r="R14" s="126">
        <v>0.1773537</v>
      </c>
      <c r="S14" s="126">
        <v>8.1893999999999995E-3</v>
      </c>
      <c r="T14" s="126">
        <v>-37.46</v>
      </c>
      <c r="U14" s="126">
        <v>0</v>
      </c>
      <c r="V14" s="126">
        <v>0.1620076</v>
      </c>
      <c r="W14" s="126">
        <v>0.19415350000000001</v>
      </c>
      <c r="AR14" s="22" t="s">
        <v>42</v>
      </c>
      <c r="AS14" s="22">
        <f t="shared" si="0"/>
        <v>0.1925597</v>
      </c>
      <c r="AT14" s="22">
        <f t="shared" si="1"/>
        <v>0.1758768</v>
      </c>
      <c r="AU14" s="22">
        <f t="shared" si="2"/>
        <v>0.12717500000000001</v>
      </c>
      <c r="AV14" s="22">
        <f t="shared" si="3"/>
        <v>9.0976500000000002E-2</v>
      </c>
      <c r="AW14" s="22"/>
      <c r="AX14" s="22"/>
      <c r="AY14" s="22"/>
      <c r="AZ14" s="22" t="s">
        <v>42</v>
      </c>
      <c r="BA14" s="22">
        <f t="shared" si="4"/>
        <v>0.14177880000000001</v>
      </c>
      <c r="BB14" s="22">
        <f t="shared" si="5"/>
        <v>0.16103780000000001</v>
      </c>
      <c r="BC14" s="22">
        <f t="shared" si="6"/>
        <v>0.1343599</v>
      </c>
      <c r="BD14" s="22">
        <f t="shared" si="7"/>
        <v>0.11308940000000001</v>
      </c>
      <c r="BE14" s="22"/>
      <c r="BF14" s="22"/>
      <c r="BG14" s="22"/>
      <c r="BH14" s="22" t="s">
        <v>42</v>
      </c>
      <c r="BI14" s="22">
        <f t="shared" si="8"/>
        <v>0.1773537</v>
      </c>
      <c r="BJ14" s="22">
        <f t="shared" si="9"/>
        <v>0.14482300000000001</v>
      </c>
      <c r="BK14" s="22">
        <f t="shared" si="10"/>
        <v>0.1294244</v>
      </c>
      <c r="BL14" s="22">
        <f t="shared" si="11"/>
        <v>0.1218499</v>
      </c>
      <c r="BM14" s="22"/>
    </row>
    <row r="15" spans="1:65">
      <c r="A15" s="126" t="s">
        <v>43</v>
      </c>
      <c r="B15" s="126">
        <v>5.8881599999999999E-2</v>
      </c>
      <c r="C15" s="126">
        <v>1.6019999999999999E-3</v>
      </c>
      <c r="D15" s="126">
        <v>-104.1</v>
      </c>
      <c r="E15" s="126">
        <v>0</v>
      </c>
      <c r="F15" s="126">
        <v>5.5823999999999999E-2</v>
      </c>
      <c r="G15" s="126">
        <v>6.2106599999999998E-2</v>
      </c>
      <c r="I15" s="126" t="s">
        <v>43</v>
      </c>
      <c r="J15" s="126">
        <v>6.1310700000000003E-2</v>
      </c>
      <c r="K15" s="126">
        <v>6.0707000000000001E-3</v>
      </c>
      <c r="L15" s="126">
        <v>-28.2</v>
      </c>
      <c r="M15" s="126">
        <v>0</v>
      </c>
      <c r="N15" s="126">
        <v>5.0495699999999998E-2</v>
      </c>
      <c r="O15" s="126">
        <v>7.4441999999999994E-2</v>
      </c>
      <c r="Q15" s="126" t="s">
        <v>43</v>
      </c>
      <c r="R15" s="126">
        <v>8.6185499999999998E-2</v>
      </c>
      <c r="S15" s="126">
        <v>6.6892999999999996E-3</v>
      </c>
      <c r="T15" s="126">
        <v>-31.58</v>
      </c>
      <c r="U15" s="126">
        <v>0</v>
      </c>
      <c r="V15" s="126">
        <v>7.4023199999999997E-2</v>
      </c>
      <c r="W15" s="126">
        <v>0.100346</v>
      </c>
      <c r="AR15" s="22" t="s">
        <v>43</v>
      </c>
      <c r="AS15" s="22">
        <f t="shared" si="0"/>
        <v>5.8881599999999999E-2</v>
      </c>
      <c r="AT15" s="22">
        <f t="shared" si="1"/>
        <v>6.42572E-2</v>
      </c>
      <c r="AU15" s="22">
        <f t="shared" si="2"/>
        <v>5.6540899999999998E-2</v>
      </c>
      <c r="AV15" s="22">
        <f t="shared" si="3"/>
        <v>6.2257E-2</v>
      </c>
      <c r="AW15" s="22"/>
      <c r="AX15" s="22"/>
      <c r="AY15" s="22"/>
      <c r="AZ15" s="22" t="s">
        <v>43</v>
      </c>
      <c r="BA15" s="22">
        <f t="shared" si="4"/>
        <v>6.1310700000000003E-2</v>
      </c>
      <c r="BB15" s="22">
        <f t="shared" si="5"/>
        <v>8.5777699999999998E-2</v>
      </c>
      <c r="BC15" s="22">
        <f t="shared" si="6"/>
        <v>7.7424800000000002E-2</v>
      </c>
      <c r="BD15" s="22">
        <f t="shared" si="7"/>
        <v>9.8465800000000006E-2</v>
      </c>
      <c r="BE15" s="22"/>
      <c r="BF15" s="22"/>
      <c r="BG15" s="22"/>
      <c r="BH15" s="22" t="s">
        <v>43</v>
      </c>
      <c r="BI15" s="22">
        <f t="shared" si="8"/>
        <v>8.6185499999999998E-2</v>
      </c>
      <c r="BJ15" s="22">
        <f t="shared" si="9"/>
        <v>9.8856100000000002E-2</v>
      </c>
      <c r="BK15" s="22">
        <f t="shared" si="10"/>
        <v>9.8889099999999994E-2</v>
      </c>
      <c r="BL15" s="22">
        <f t="shared" si="11"/>
        <v>0.1186788</v>
      </c>
      <c r="BM15" s="22"/>
    </row>
    <row r="16" spans="1:65">
      <c r="A16" s="126" t="s">
        <v>44</v>
      </c>
      <c r="B16" s="126">
        <v>7.0596800000000001E-2</v>
      </c>
      <c r="C16" s="126">
        <v>1.8801E-3</v>
      </c>
      <c r="D16" s="126">
        <v>-99.54</v>
      </c>
      <c r="E16" s="126">
        <v>0</v>
      </c>
      <c r="F16" s="126">
        <v>6.7006399999999994E-2</v>
      </c>
      <c r="G16" s="126">
        <v>7.4379500000000001E-2</v>
      </c>
      <c r="I16" s="126" t="s">
        <v>44</v>
      </c>
      <c r="J16" s="126">
        <v>7.0478499999999999E-2</v>
      </c>
      <c r="K16" s="126">
        <v>6.9784000000000001E-3</v>
      </c>
      <c r="L16" s="126">
        <v>-26.79</v>
      </c>
      <c r="M16" s="126">
        <v>0</v>
      </c>
      <c r="N16" s="126">
        <v>5.8046399999999998E-2</v>
      </c>
      <c r="O16" s="126">
        <v>8.5573300000000005E-2</v>
      </c>
      <c r="Q16" s="126" t="s">
        <v>44</v>
      </c>
      <c r="R16" s="126">
        <v>0.1151225</v>
      </c>
      <c r="S16" s="126">
        <v>8.5570000000000004E-3</v>
      </c>
      <c r="T16" s="126">
        <v>-29.08</v>
      </c>
      <c r="U16" s="126">
        <v>0</v>
      </c>
      <c r="V16" s="126">
        <v>9.9515599999999996E-2</v>
      </c>
      <c r="W16" s="126">
        <v>0.13317709999999999</v>
      </c>
      <c r="AR16" s="22" t="s">
        <v>44</v>
      </c>
      <c r="AS16" s="22">
        <f t="shared" si="0"/>
        <v>7.0596800000000001E-2</v>
      </c>
      <c r="AT16" s="22">
        <f t="shared" si="1"/>
        <v>7.3582599999999998E-2</v>
      </c>
      <c r="AU16" s="22">
        <f t="shared" si="2"/>
        <v>5.5178199999999997E-2</v>
      </c>
      <c r="AV16" s="22"/>
      <c r="AW16" s="22"/>
      <c r="AX16" s="22"/>
      <c r="AY16" s="22"/>
      <c r="AZ16" s="22" t="s">
        <v>44</v>
      </c>
      <c r="BA16" s="22">
        <f t="shared" si="4"/>
        <v>7.0478499999999999E-2</v>
      </c>
      <c r="BB16" s="22">
        <f t="shared" si="5"/>
        <v>8.3826800000000007E-2</v>
      </c>
      <c r="BC16" s="22">
        <f t="shared" si="6"/>
        <v>8.4631300000000007E-2</v>
      </c>
      <c r="BD16" s="22"/>
      <c r="BE16" s="22"/>
      <c r="BF16" s="22"/>
      <c r="BG16" s="22"/>
      <c r="BH16" s="22" t="s">
        <v>44</v>
      </c>
      <c r="BI16" s="22">
        <f t="shared" si="8"/>
        <v>0.1151225</v>
      </c>
      <c r="BJ16" s="22">
        <f t="shared" si="9"/>
        <v>0.1017918</v>
      </c>
      <c r="BK16" s="22">
        <f t="shared" si="10"/>
        <v>0.1081192</v>
      </c>
      <c r="BL16" s="22"/>
      <c r="BM16" s="22"/>
    </row>
    <row r="17" spans="1:65">
      <c r="A17" s="126" t="s">
        <v>45</v>
      </c>
      <c r="B17" s="126">
        <v>0.23653750000000001</v>
      </c>
      <c r="C17" s="126">
        <v>4.1076000000000003E-3</v>
      </c>
      <c r="D17" s="126">
        <v>-83.02</v>
      </c>
      <c r="E17" s="126">
        <v>0</v>
      </c>
      <c r="F17" s="126">
        <v>0.22862209999999999</v>
      </c>
      <c r="G17" s="126">
        <v>0.2447269</v>
      </c>
      <c r="I17" s="126" t="s">
        <v>45</v>
      </c>
      <c r="J17" s="126">
        <v>0.12536430000000001</v>
      </c>
      <c r="K17" s="126">
        <v>1.0410900000000001E-2</v>
      </c>
      <c r="L17" s="126">
        <v>-25</v>
      </c>
      <c r="M17" s="126">
        <v>0</v>
      </c>
      <c r="N17" s="126">
        <v>0.1065333</v>
      </c>
      <c r="O17" s="126">
        <v>0.14752390000000001</v>
      </c>
      <c r="Q17" s="126" t="s">
        <v>45</v>
      </c>
      <c r="R17" s="126">
        <v>0.18247730000000001</v>
      </c>
      <c r="S17" s="126">
        <v>1.2683E-2</v>
      </c>
      <c r="T17" s="126">
        <v>-24.47</v>
      </c>
      <c r="U17" s="126">
        <v>0</v>
      </c>
      <c r="V17" s="126">
        <v>0.15923780000000001</v>
      </c>
      <c r="W17" s="126">
        <v>0.2091083</v>
      </c>
      <c r="AR17" s="22" t="s">
        <v>45</v>
      </c>
      <c r="AS17" s="22">
        <f t="shared" si="0"/>
        <v>0.23653750000000001</v>
      </c>
      <c r="AT17" s="22">
        <f t="shared" si="1"/>
        <v>0.15819040000000001</v>
      </c>
      <c r="AU17" s="22">
        <f t="shared" si="2"/>
        <v>6.3525899999999996E-2</v>
      </c>
      <c r="AV17" s="22"/>
      <c r="AW17" s="22"/>
      <c r="AX17" s="22"/>
      <c r="AY17" s="22"/>
      <c r="AZ17" s="22" t="s">
        <v>45</v>
      </c>
      <c r="BA17" s="22">
        <f t="shared" si="4"/>
        <v>0.12536430000000001</v>
      </c>
      <c r="BB17" s="22">
        <f t="shared" si="5"/>
        <v>0.1352083</v>
      </c>
      <c r="BC17" s="22">
        <f t="shared" si="6"/>
        <v>8.4809099999999998E-2</v>
      </c>
      <c r="BD17" s="22"/>
      <c r="BE17" s="22"/>
      <c r="BF17" s="22"/>
      <c r="BG17" s="22"/>
      <c r="BH17" s="22" t="s">
        <v>45</v>
      </c>
      <c r="BI17" s="22">
        <f t="shared" si="8"/>
        <v>0.18247730000000001</v>
      </c>
      <c r="BJ17" s="22">
        <f t="shared" si="9"/>
        <v>0.16900989999999999</v>
      </c>
      <c r="BK17" s="22">
        <f t="shared" si="10"/>
        <v>0.1185532</v>
      </c>
      <c r="BL17" s="22"/>
      <c r="BM17" s="22"/>
    </row>
    <row r="18" spans="1:65">
      <c r="A18" s="126" t="s">
        <v>46</v>
      </c>
      <c r="B18" s="126">
        <v>4.1212499999999999E-2</v>
      </c>
      <c r="C18" s="126">
        <v>1.8810999999999999E-3</v>
      </c>
      <c r="D18" s="126">
        <v>-69.87</v>
      </c>
      <c r="E18" s="126">
        <v>0</v>
      </c>
      <c r="F18" s="126">
        <v>3.7685799999999998E-2</v>
      </c>
      <c r="G18" s="126">
        <v>4.5069400000000003E-2</v>
      </c>
      <c r="I18" s="126" t="s">
        <v>46</v>
      </c>
      <c r="J18" s="126">
        <v>4.0214399999999997E-2</v>
      </c>
      <c r="K18" s="126">
        <v>6.2804000000000002E-3</v>
      </c>
      <c r="L18" s="126">
        <v>-20.58</v>
      </c>
      <c r="M18" s="126">
        <v>0</v>
      </c>
      <c r="N18" s="126">
        <v>2.9610600000000001E-2</v>
      </c>
      <c r="O18" s="126">
        <v>5.4615700000000003E-2</v>
      </c>
      <c r="Q18" s="126" t="s">
        <v>46</v>
      </c>
      <c r="R18" s="126">
        <v>6.4513799999999996E-2</v>
      </c>
      <c r="S18" s="126">
        <v>8.3286999999999996E-3</v>
      </c>
      <c r="T18" s="126">
        <v>-21.23</v>
      </c>
      <c r="U18" s="126">
        <v>0</v>
      </c>
      <c r="V18" s="126">
        <v>5.0091400000000001E-2</v>
      </c>
      <c r="W18" s="126">
        <v>8.3088700000000001E-2</v>
      </c>
      <c r="AR18" s="22" t="s">
        <v>46</v>
      </c>
      <c r="AS18" s="22">
        <f t="shared" si="0"/>
        <v>4.1212499999999999E-2</v>
      </c>
      <c r="AT18" s="22">
        <f t="shared" si="1"/>
        <v>4.4432300000000001E-2</v>
      </c>
      <c r="AU18" s="22">
        <f t="shared" si="2"/>
        <v>3.0113600000000001E-2</v>
      </c>
      <c r="AV18" s="22"/>
      <c r="AW18" s="22"/>
      <c r="AX18" s="22"/>
      <c r="AY18" s="22"/>
      <c r="AZ18" s="22" t="s">
        <v>46</v>
      </c>
      <c r="BA18" s="22">
        <f t="shared" si="4"/>
        <v>4.0214399999999997E-2</v>
      </c>
      <c r="BB18" s="22">
        <f t="shared" si="5"/>
        <v>5.80829E-2</v>
      </c>
      <c r="BC18" s="22">
        <f t="shared" si="6"/>
        <v>4.83274E-2</v>
      </c>
      <c r="BD18" s="22"/>
      <c r="BE18" s="22"/>
      <c r="BF18" s="22"/>
      <c r="BG18" s="22"/>
      <c r="BH18" s="22" t="s">
        <v>46</v>
      </c>
      <c r="BI18" s="22">
        <f t="shared" si="8"/>
        <v>6.4513799999999996E-2</v>
      </c>
      <c r="BJ18" s="22">
        <f t="shared" si="9"/>
        <v>8.3427899999999999E-2</v>
      </c>
      <c r="BK18" s="22">
        <f t="shared" si="10"/>
        <v>8.6043900000000006E-2</v>
      </c>
      <c r="BL18" s="22"/>
      <c r="BM18" s="22"/>
    </row>
    <row r="19" spans="1:65">
      <c r="A19" s="126" t="s">
        <v>47</v>
      </c>
      <c r="B19" s="126">
        <v>7.0817099999999994E-2</v>
      </c>
      <c r="C19" s="126">
        <v>2.5739000000000001E-3</v>
      </c>
      <c r="D19" s="126">
        <v>-72.849999999999994</v>
      </c>
      <c r="E19" s="126">
        <v>0</v>
      </c>
      <c r="F19" s="126">
        <v>6.5947900000000004E-2</v>
      </c>
      <c r="G19" s="126">
        <v>7.60459E-2</v>
      </c>
      <c r="I19" s="126" t="s">
        <v>47</v>
      </c>
      <c r="J19" s="126">
        <v>6.3486299999999996E-2</v>
      </c>
      <c r="K19" s="126">
        <v>8.1960999999999996E-3</v>
      </c>
      <c r="L19" s="126">
        <v>-21.36</v>
      </c>
      <c r="M19" s="126">
        <v>0</v>
      </c>
      <c r="N19" s="126">
        <v>4.92936E-2</v>
      </c>
      <c r="O19" s="126">
        <v>8.1765500000000005E-2</v>
      </c>
      <c r="Q19" s="126" t="s">
        <v>47</v>
      </c>
      <c r="R19" s="126">
        <v>9.54932E-2</v>
      </c>
      <c r="S19" s="126">
        <v>1.0812499999999999E-2</v>
      </c>
      <c r="T19" s="126">
        <v>-20.74</v>
      </c>
      <c r="U19" s="126">
        <v>0</v>
      </c>
      <c r="V19" s="126">
        <v>7.6488E-2</v>
      </c>
      <c r="W19" s="126">
        <v>0.1192209</v>
      </c>
      <c r="AR19" s="22" t="s">
        <v>47</v>
      </c>
      <c r="AS19" s="22">
        <f t="shared" si="0"/>
        <v>7.0817099999999994E-2</v>
      </c>
      <c r="AT19" s="22">
        <f t="shared" si="1"/>
        <v>5.1685200000000001E-2</v>
      </c>
      <c r="AU19" s="22">
        <f t="shared" si="2"/>
        <v>3.0837900000000001E-2</v>
      </c>
      <c r="AV19" s="22"/>
      <c r="AW19" s="22"/>
      <c r="AX19" s="22"/>
      <c r="AY19" s="22"/>
      <c r="AZ19" s="22" t="s">
        <v>47</v>
      </c>
      <c r="BA19" s="22">
        <f t="shared" si="4"/>
        <v>6.3486299999999996E-2</v>
      </c>
      <c r="BB19" s="22">
        <f t="shared" si="5"/>
        <v>5.4369399999999998E-2</v>
      </c>
      <c r="BC19" s="22">
        <f t="shared" si="6"/>
        <v>5.0473200000000003E-2</v>
      </c>
      <c r="BD19" s="22"/>
      <c r="BE19" s="22"/>
      <c r="BF19" s="22"/>
      <c r="BG19" s="22"/>
      <c r="BH19" s="22" t="s">
        <v>47</v>
      </c>
      <c r="BI19" s="22">
        <f t="shared" si="8"/>
        <v>9.54932E-2</v>
      </c>
      <c r="BJ19" s="22">
        <f t="shared" si="9"/>
        <v>7.7882499999999993E-2</v>
      </c>
      <c r="BK19" s="22">
        <f t="shared" si="10"/>
        <v>6.6666900000000001E-2</v>
      </c>
      <c r="BL19" s="22"/>
      <c r="BM19" s="22"/>
    </row>
    <row r="20" spans="1:65">
      <c r="A20" s="126" t="s">
        <v>48</v>
      </c>
      <c r="B20" s="126">
        <v>2.4455600000000001E-2</v>
      </c>
      <c r="C20" s="126">
        <v>1.6091E-3</v>
      </c>
      <c r="D20" s="126">
        <v>-56.4</v>
      </c>
      <c r="E20" s="126">
        <v>0</v>
      </c>
      <c r="F20" s="126">
        <v>2.14968E-2</v>
      </c>
      <c r="G20" s="126">
        <v>2.7821599999999998E-2</v>
      </c>
      <c r="I20" s="126" t="s">
        <v>48</v>
      </c>
      <c r="J20" s="126">
        <v>3.5592400000000003E-2</v>
      </c>
      <c r="K20" s="126">
        <v>6.4983000000000003E-3</v>
      </c>
      <c r="L20" s="126">
        <v>-18.27</v>
      </c>
      <c r="M20" s="126">
        <v>0</v>
      </c>
      <c r="N20" s="126">
        <v>2.48857E-2</v>
      </c>
      <c r="O20" s="126">
        <v>5.0905499999999999E-2</v>
      </c>
      <c r="Q20" s="126" t="s">
        <v>48</v>
      </c>
      <c r="R20" s="126">
        <v>5.0983599999999997E-2</v>
      </c>
      <c r="S20" s="126">
        <v>8.6178000000000001E-3</v>
      </c>
      <c r="T20" s="126">
        <v>-17.61</v>
      </c>
      <c r="U20" s="126">
        <v>0</v>
      </c>
      <c r="V20" s="126">
        <v>3.6605899999999997E-2</v>
      </c>
      <c r="W20" s="126">
        <v>7.1008399999999999E-2</v>
      </c>
      <c r="AR20" s="22" t="s">
        <v>48</v>
      </c>
      <c r="AS20" s="22">
        <f t="shared" si="0"/>
        <v>2.4455600000000001E-2</v>
      </c>
      <c r="AT20" s="22">
        <f t="shared" si="1"/>
        <v>2.2051299999999999E-2</v>
      </c>
      <c r="AU20" s="22">
        <f t="shared" si="2"/>
        <v>2.7796499999999998E-2</v>
      </c>
      <c r="AV20" s="22"/>
      <c r="AW20" s="22"/>
      <c r="AX20" s="22"/>
      <c r="AY20" s="22"/>
      <c r="AZ20" s="22" t="s">
        <v>48</v>
      </c>
      <c r="BA20" s="22">
        <f t="shared" si="4"/>
        <v>3.5592400000000003E-2</v>
      </c>
      <c r="BB20" s="22">
        <f t="shared" si="5"/>
        <v>2.84131E-2</v>
      </c>
      <c r="BC20" s="22">
        <f t="shared" si="6"/>
        <v>4.4202600000000002E-2</v>
      </c>
      <c r="BD20" s="22"/>
      <c r="BE20" s="22"/>
      <c r="BF20" s="22"/>
      <c r="BG20" s="22"/>
      <c r="BH20" s="22" t="s">
        <v>48</v>
      </c>
      <c r="BI20" s="22">
        <f t="shared" si="8"/>
        <v>5.0983599999999997E-2</v>
      </c>
      <c r="BJ20" s="22">
        <f t="shared" si="9"/>
        <v>5.4832100000000002E-2</v>
      </c>
      <c r="BK20" s="22">
        <f t="shared" si="10"/>
        <v>6.7644700000000002E-2</v>
      </c>
      <c r="BL20" s="22"/>
      <c r="BM20" s="22"/>
    </row>
    <row r="21" spans="1:65">
      <c r="A21" s="126" t="s">
        <v>49</v>
      </c>
      <c r="B21" s="126">
        <v>2.53431E-2</v>
      </c>
      <c r="C21" s="126">
        <v>1.6821E-3</v>
      </c>
      <c r="D21" s="126">
        <v>-55.37</v>
      </c>
      <c r="E21" s="126">
        <v>0</v>
      </c>
      <c r="F21" s="126">
        <v>2.2251699999999999E-2</v>
      </c>
      <c r="G21" s="126">
        <v>2.8864000000000001E-2</v>
      </c>
      <c r="I21" s="126" t="s">
        <v>49</v>
      </c>
      <c r="J21" s="126">
        <v>2.6739599999999999E-2</v>
      </c>
      <c r="K21" s="126">
        <v>5.8351000000000002E-3</v>
      </c>
      <c r="L21" s="126">
        <v>-16.600000000000001</v>
      </c>
      <c r="M21" s="126">
        <v>0</v>
      </c>
      <c r="N21" s="126">
        <v>1.7434399999999999E-2</v>
      </c>
      <c r="O21" s="126">
        <v>4.1011100000000002E-2</v>
      </c>
      <c r="Q21" s="126" t="s">
        <v>49</v>
      </c>
      <c r="R21" s="126">
        <v>4.0055E-2</v>
      </c>
      <c r="S21" s="126">
        <v>8.0110000000000008E-3</v>
      </c>
      <c r="T21" s="126">
        <v>-16.09</v>
      </c>
      <c r="U21" s="126">
        <v>0</v>
      </c>
      <c r="V21" s="126">
        <v>2.7065499999999999E-2</v>
      </c>
      <c r="W21" s="126">
        <v>5.9278400000000002E-2</v>
      </c>
      <c r="AR21" s="22" t="s">
        <v>49</v>
      </c>
      <c r="AS21" s="22">
        <f t="shared" si="0"/>
        <v>2.53431E-2</v>
      </c>
      <c r="AT21" s="22">
        <f t="shared" si="1"/>
        <v>2.27172E-2</v>
      </c>
      <c r="AU21" s="22"/>
      <c r="AV21" s="22"/>
      <c r="AW21" s="22"/>
      <c r="AX21" s="22"/>
      <c r="AY21" s="22"/>
      <c r="AZ21" s="22" t="s">
        <v>49</v>
      </c>
      <c r="BA21" s="22">
        <f t="shared" si="4"/>
        <v>2.6739599999999999E-2</v>
      </c>
      <c r="BB21" s="22">
        <f t="shared" si="5"/>
        <v>2.9518200000000001E-2</v>
      </c>
      <c r="BC21" s="22"/>
      <c r="BD21" s="22"/>
      <c r="BE21" s="22"/>
      <c r="BF21" s="22"/>
      <c r="BG21" s="22"/>
      <c r="BH21" s="22" t="s">
        <v>49</v>
      </c>
      <c r="BI21" s="22">
        <f t="shared" si="8"/>
        <v>4.0055E-2</v>
      </c>
      <c r="BJ21" s="22">
        <f t="shared" si="9"/>
        <v>4.9872100000000003E-2</v>
      </c>
      <c r="BK21" s="22"/>
      <c r="BL21" s="22"/>
      <c r="BM21" s="22"/>
    </row>
    <row r="22" spans="1:65">
      <c r="A22" s="126" t="s">
        <v>50</v>
      </c>
      <c r="B22" s="126">
        <v>4.0555500000000001E-2</v>
      </c>
      <c r="C22" s="126">
        <v>2.2092000000000001E-3</v>
      </c>
      <c r="D22" s="126">
        <v>-58.84</v>
      </c>
      <c r="E22" s="126">
        <v>0</v>
      </c>
      <c r="F22" s="126">
        <v>3.6448700000000001E-2</v>
      </c>
      <c r="G22" s="126">
        <v>4.5124999999999998E-2</v>
      </c>
      <c r="I22" s="126" t="s">
        <v>50</v>
      </c>
      <c r="J22" s="126">
        <v>2.00719E-2</v>
      </c>
      <c r="K22" s="126">
        <v>5.1824999999999996E-3</v>
      </c>
      <c r="L22" s="126">
        <v>-15.14</v>
      </c>
      <c r="M22" s="126">
        <v>0</v>
      </c>
      <c r="N22" s="126">
        <v>1.2100700000000001E-2</v>
      </c>
      <c r="O22" s="126">
        <v>3.3294200000000003E-2</v>
      </c>
      <c r="Q22" s="126" t="s">
        <v>50</v>
      </c>
      <c r="R22" s="126">
        <v>3.6439399999999997E-2</v>
      </c>
      <c r="S22" s="126">
        <v>7.9517000000000008E-3</v>
      </c>
      <c r="T22" s="126">
        <v>-15.18</v>
      </c>
      <c r="U22" s="126">
        <v>0</v>
      </c>
      <c r="V22" s="126">
        <v>2.37588E-2</v>
      </c>
      <c r="W22" s="126">
        <v>5.5888E-2</v>
      </c>
      <c r="AR22" s="22" t="s">
        <v>50</v>
      </c>
      <c r="AS22" s="22">
        <f t="shared" si="0"/>
        <v>4.0555500000000001E-2</v>
      </c>
      <c r="AT22" s="22">
        <f t="shared" si="1"/>
        <v>2.8072900000000001E-2</v>
      </c>
      <c r="AU22" s="22"/>
      <c r="AV22" s="22"/>
      <c r="AW22" s="22"/>
      <c r="AX22" s="22"/>
      <c r="AY22" s="22"/>
      <c r="AZ22" s="22" t="s">
        <v>50</v>
      </c>
      <c r="BA22" s="22">
        <f t="shared" si="4"/>
        <v>2.00719E-2</v>
      </c>
      <c r="BB22" s="22">
        <f t="shared" si="5"/>
        <v>2.5298000000000001E-2</v>
      </c>
      <c r="BC22" s="22"/>
      <c r="BD22" s="22"/>
      <c r="BE22" s="22"/>
      <c r="BF22" s="22"/>
      <c r="BG22" s="22"/>
      <c r="BH22" s="22" t="s">
        <v>50</v>
      </c>
      <c r="BI22" s="22">
        <f t="shared" si="8"/>
        <v>3.6439399999999997E-2</v>
      </c>
      <c r="BJ22" s="22">
        <f t="shared" si="9"/>
        <v>3.5211699999999999E-2</v>
      </c>
      <c r="BK22" s="22"/>
      <c r="BL22" s="22"/>
      <c r="BM22" s="22"/>
    </row>
    <row r="23" spans="1:65">
      <c r="A23" s="126" t="s">
        <v>51</v>
      </c>
      <c r="B23" s="126">
        <v>1.0112299999999999E-2</v>
      </c>
      <c r="C23" s="126">
        <v>1.1236E-3</v>
      </c>
      <c r="D23" s="126">
        <v>-41.35</v>
      </c>
      <c r="E23" s="126">
        <v>0</v>
      </c>
      <c r="F23" s="126">
        <v>8.1334000000000007E-3</v>
      </c>
      <c r="G23" s="126">
        <v>1.2572699999999999E-2</v>
      </c>
      <c r="I23" s="126" t="s">
        <v>51</v>
      </c>
      <c r="J23" s="126">
        <v>9.6177999999999993E-3</v>
      </c>
      <c r="K23" s="126">
        <v>3.6351999999999999E-3</v>
      </c>
      <c r="L23" s="126">
        <v>-12.29</v>
      </c>
      <c r="M23" s="126">
        <v>0</v>
      </c>
      <c r="N23" s="126">
        <v>4.5850999999999999E-3</v>
      </c>
      <c r="O23" s="126">
        <v>2.0174399999999999E-2</v>
      </c>
      <c r="Q23" s="126" t="s">
        <v>51</v>
      </c>
      <c r="R23" s="127">
        <v>1.2741300000000001E-2</v>
      </c>
      <c r="S23" s="126">
        <v>4.8158000000000003E-3</v>
      </c>
      <c r="T23" s="126">
        <v>-11.54</v>
      </c>
      <c r="U23" s="126">
        <v>0</v>
      </c>
      <c r="V23" s="126">
        <v>6.0742000000000001E-3</v>
      </c>
      <c r="W23" s="126">
        <v>2.6726199999999999E-2</v>
      </c>
      <c r="AR23" s="22" t="s">
        <v>51</v>
      </c>
      <c r="AS23" s="22">
        <f t="shared" si="0"/>
        <v>1.0112299999999999E-2</v>
      </c>
      <c r="AT23" s="22">
        <f t="shared" si="1"/>
        <v>1.48418E-2</v>
      </c>
      <c r="AU23" s="22"/>
      <c r="AV23" s="22"/>
      <c r="AW23" s="22"/>
      <c r="AX23" s="22"/>
      <c r="AY23" s="22"/>
      <c r="AZ23" s="22" t="s">
        <v>51</v>
      </c>
      <c r="BA23" s="22">
        <f t="shared" si="4"/>
        <v>9.6177999999999993E-3</v>
      </c>
      <c r="BB23" s="22">
        <f t="shared" si="5"/>
        <v>1.39309E-2</v>
      </c>
      <c r="BC23" s="22"/>
      <c r="BD23" s="22"/>
      <c r="BE23" s="22"/>
      <c r="BF23" s="22"/>
      <c r="BG23" s="22"/>
      <c r="BH23" s="22" t="s">
        <v>51</v>
      </c>
      <c r="BI23" s="22">
        <f t="shared" si="8"/>
        <v>1.2741300000000001E-2</v>
      </c>
      <c r="BJ23" s="22">
        <f t="shared" si="9"/>
        <v>3.9524799999999999E-2</v>
      </c>
      <c r="BK23" s="22"/>
      <c r="BL23" s="22"/>
      <c r="BM23" s="22"/>
    </row>
    <row r="24" spans="1:65">
      <c r="A24" s="126" t="s">
        <v>52</v>
      </c>
      <c r="B24" s="126">
        <v>1.09268E-2</v>
      </c>
      <c r="C24" s="126">
        <v>1.1783E-3</v>
      </c>
      <c r="D24" s="126">
        <v>-41.88</v>
      </c>
      <c r="E24" s="126">
        <v>0</v>
      </c>
      <c r="F24" s="126">
        <v>8.8450999999999998E-3</v>
      </c>
      <c r="G24" s="126">
        <v>1.34983E-2</v>
      </c>
      <c r="I24" s="126" t="s">
        <v>52</v>
      </c>
      <c r="J24" s="127">
        <v>8.4045999999999999E-3</v>
      </c>
      <c r="K24" s="126">
        <v>3.4312000000000001E-3</v>
      </c>
      <c r="L24" s="126">
        <v>-11.71</v>
      </c>
      <c r="M24" s="126">
        <v>0</v>
      </c>
      <c r="N24" s="126">
        <v>3.7759E-3</v>
      </c>
      <c r="O24" s="126">
        <v>1.8707700000000001E-2</v>
      </c>
      <c r="Q24" s="126" t="s">
        <v>52</v>
      </c>
      <c r="R24" s="127">
        <v>1.1120400000000001E-2</v>
      </c>
      <c r="S24" s="126">
        <v>4.5399000000000004E-3</v>
      </c>
      <c r="T24" s="126">
        <v>-11.02</v>
      </c>
      <c r="U24" s="126">
        <v>0</v>
      </c>
      <c r="V24" s="126">
        <v>4.9959999999999996E-3</v>
      </c>
      <c r="W24" s="126">
        <v>2.4752799999999998E-2</v>
      </c>
      <c r="AR24" s="22" t="s">
        <v>52</v>
      </c>
      <c r="AS24" s="22">
        <f t="shared" si="0"/>
        <v>1.09268E-2</v>
      </c>
      <c r="AT24" s="22">
        <f t="shared" si="1"/>
        <v>1.42609E-2</v>
      </c>
      <c r="AU24" s="22"/>
      <c r="AV24" s="22"/>
      <c r="AW24" s="22"/>
      <c r="AX24" s="22"/>
      <c r="AY24" s="22"/>
      <c r="AZ24" s="22" t="s">
        <v>52</v>
      </c>
      <c r="BA24" s="22">
        <f t="shared" si="4"/>
        <v>8.4045999999999999E-3</v>
      </c>
      <c r="BB24" s="22">
        <f t="shared" si="5"/>
        <v>1.8304299999999999E-2</v>
      </c>
      <c r="BC24" s="22"/>
      <c r="BD24" s="22"/>
      <c r="BE24" s="22"/>
      <c r="BF24" s="22"/>
      <c r="BG24" s="22"/>
      <c r="BH24" s="22" t="s">
        <v>52</v>
      </c>
      <c r="BI24" s="22">
        <f t="shared" si="8"/>
        <v>1.1120400000000001E-2</v>
      </c>
      <c r="BJ24" s="22">
        <f t="shared" si="9"/>
        <v>3.7191799999999997E-2</v>
      </c>
      <c r="BK24" s="22"/>
      <c r="BL24" s="22"/>
      <c r="BM24" s="22"/>
    </row>
    <row r="25" spans="1:65">
      <c r="A25" s="126" t="s">
        <v>53</v>
      </c>
      <c r="B25" s="126">
        <v>3.4903E-3</v>
      </c>
      <c r="C25" s="126">
        <v>6.7170000000000001E-4</v>
      </c>
      <c r="D25" s="126">
        <v>-29.4</v>
      </c>
      <c r="E25" s="126">
        <v>0</v>
      </c>
      <c r="F25" s="126">
        <v>2.3936000000000001E-3</v>
      </c>
      <c r="G25" s="126">
        <v>5.0895999999999997E-3</v>
      </c>
      <c r="I25" s="126" t="s">
        <v>53</v>
      </c>
      <c r="J25" s="127">
        <v>5.6715000000000003E-3</v>
      </c>
      <c r="K25" s="126">
        <v>2.8357E-3</v>
      </c>
      <c r="L25" s="126">
        <v>-10.34</v>
      </c>
      <c r="M25" s="126">
        <v>0</v>
      </c>
      <c r="N25" s="126">
        <v>2.1286E-3</v>
      </c>
      <c r="O25" s="126">
        <v>1.51112E-2</v>
      </c>
      <c r="Q25" s="126" t="s">
        <v>53</v>
      </c>
      <c r="R25" s="127">
        <v>1.52552E-2</v>
      </c>
      <c r="S25" s="126">
        <v>5.3934999999999999E-3</v>
      </c>
      <c r="T25" s="126">
        <v>-11.83</v>
      </c>
      <c r="U25" s="126">
        <v>0</v>
      </c>
      <c r="V25" s="126">
        <v>7.6290999999999998E-3</v>
      </c>
      <c r="W25" s="126">
        <v>3.05045E-2</v>
      </c>
      <c r="AR25" s="22" t="s">
        <v>53</v>
      </c>
      <c r="AS25" s="22">
        <f t="shared" si="0"/>
        <v>3.4903E-3</v>
      </c>
      <c r="AT25" s="22">
        <f t="shared" si="1"/>
        <v>1.03661E-2</v>
      </c>
      <c r="AU25" s="22"/>
      <c r="AV25" s="22"/>
      <c r="AW25" s="22"/>
      <c r="AX25" s="22"/>
      <c r="AY25" s="22"/>
      <c r="AZ25" s="22" t="s">
        <v>53</v>
      </c>
      <c r="BA25" s="22">
        <f t="shared" si="4"/>
        <v>5.6715000000000003E-3</v>
      </c>
      <c r="BB25" s="22">
        <f t="shared" si="5"/>
        <v>2.88349E-2</v>
      </c>
      <c r="BC25" s="22"/>
      <c r="BD25" s="22"/>
      <c r="BE25" s="22"/>
      <c r="BF25" s="22"/>
      <c r="BG25" s="22"/>
      <c r="BH25" s="22" t="s">
        <v>53</v>
      </c>
      <c r="BI25" s="22">
        <f t="shared" si="8"/>
        <v>1.52552E-2</v>
      </c>
      <c r="BJ25" s="22">
        <f t="shared" si="9"/>
        <v>2.4055300000000002E-2</v>
      </c>
      <c r="BK25" s="22"/>
      <c r="BL25" s="22"/>
      <c r="BM25" s="22"/>
    </row>
    <row r="26" spans="1:65">
      <c r="A26" s="126" t="s">
        <v>54</v>
      </c>
      <c r="B26" s="126">
        <v>5.6661999999999997E-3</v>
      </c>
      <c r="C26" s="126">
        <v>9.0729999999999999E-4</v>
      </c>
      <c r="D26" s="126">
        <v>-32.31</v>
      </c>
      <c r="E26" s="126">
        <v>0</v>
      </c>
      <c r="F26" s="126">
        <v>4.1399000000000002E-3</v>
      </c>
      <c r="G26" s="126">
        <v>7.7552999999999997E-3</v>
      </c>
      <c r="I26" s="126" t="s">
        <v>54</v>
      </c>
      <c r="J26" s="127">
        <v>3.3132000000000001E-3</v>
      </c>
      <c r="K26" s="126">
        <v>2.3427999999999999E-3</v>
      </c>
      <c r="L26" s="126">
        <v>-8.07</v>
      </c>
      <c r="M26" s="126">
        <v>0</v>
      </c>
      <c r="N26" s="126">
        <v>8.2859999999999997E-4</v>
      </c>
      <c r="O26" s="126">
        <v>1.3247699999999999E-2</v>
      </c>
      <c r="Q26" s="126" t="s">
        <v>54</v>
      </c>
      <c r="R26" s="127">
        <v>2.3462999999999999E-3</v>
      </c>
      <c r="S26" s="126">
        <v>2.3462999999999999E-3</v>
      </c>
      <c r="T26" s="126">
        <v>-6.05</v>
      </c>
      <c r="U26" s="126">
        <v>0</v>
      </c>
      <c r="V26" s="126">
        <v>3.3050000000000001E-4</v>
      </c>
      <c r="W26" s="126">
        <v>1.6656399999999998E-2</v>
      </c>
      <c r="AR26" s="22" t="s">
        <v>54</v>
      </c>
      <c r="AS26" s="22">
        <f t="shared" si="0"/>
        <v>5.6661999999999997E-3</v>
      </c>
      <c r="AT26" s="22">
        <f>J24</f>
        <v>8.4045999999999999E-3</v>
      </c>
      <c r="AU26" s="22"/>
      <c r="AV26" s="22"/>
      <c r="AW26" s="22"/>
      <c r="AX26" s="22"/>
      <c r="AY26" s="22"/>
      <c r="AZ26" s="22" t="s">
        <v>54</v>
      </c>
      <c r="BA26" s="22">
        <f t="shared" si="4"/>
        <v>3.3132000000000001E-3</v>
      </c>
      <c r="BB26" s="22"/>
      <c r="BC26" s="22"/>
      <c r="BD26" s="22"/>
      <c r="BE26" s="22"/>
      <c r="BF26" s="22"/>
      <c r="BG26" s="22"/>
      <c r="BH26" s="22" t="s">
        <v>54</v>
      </c>
      <c r="BI26" s="22">
        <f t="shared" si="8"/>
        <v>2.3462999999999999E-3</v>
      </c>
      <c r="BJ26" s="22"/>
      <c r="BK26" s="22"/>
      <c r="BL26" s="22"/>
      <c r="BM26" s="22"/>
    </row>
    <row r="27" spans="1:65"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</row>
    <row r="28" spans="1:65">
      <c r="A28" s="126" t="s">
        <v>125</v>
      </c>
      <c r="B28" s="126" t="s">
        <v>126</v>
      </c>
      <c r="C28" s="126" t="s">
        <v>111</v>
      </c>
      <c r="D28" s="126" t="s">
        <v>112</v>
      </c>
      <c r="E28" s="126" t="s">
        <v>113</v>
      </c>
      <c r="F28" s="126" t="s">
        <v>114</v>
      </c>
      <c r="G28" s="126" t="s">
        <v>115</v>
      </c>
      <c r="I28" s="126" t="s">
        <v>125</v>
      </c>
      <c r="J28" s="126" t="s">
        <v>126</v>
      </c>
      <c r="K28" s="126" t="s">
        <v>111</v>
      </c>
      <c r="L28" s="126" t="s">
        <v>112</v>
      </c>
      <c r="M28" s="126" t="s">
        <v>113</v>
      </c>
      <c r="N28" s="126" t="s">
        <v>114</v>
      </c>
      <c r="O28" s="126" t="s">
        <v>115</v>
      </c>
      <c r="Q28" s="126" t="s">
        <v>125</v>
      </c>
      <c r="R28" s="126" t="s">
        <v>126</v>
      </c>
      <c r="S28" s="126" t="s">
        <v>111</v>
      </c>
      <c r="T28" s="126" t="s">
        <v>112</v>
      </c>
      <c r="U28" s="126" t="s">
        <v>113</v>
      </c>
      <c r="V28" s="126" t="s">
        <v>114</v>
      </c>
      <c r="W28" s="126" t="s">
        <v>115</v>
      </c>
      <c r="AR28" s="22"/>
      <c r="AS28" s="23" t="s">
        <v>76</v>
      </c>
      <c r="AT28" s="23" t="s">
        <v>77</v>
      </c>
      <c r="AU28" s="23" t="s">
        <v>78</v>
      </c>
      <c r="AV28" s="23" t="s">
        <v>79</v>
      </c>
      <c r="AW28" s="23" t="s">
        <v>71</v>
      </c>
      <c r="AX28" s="22"/>
      <c r="AY28" s="22"/>
      <c r="AZ28" s="22"/>
      <c r="BA28" s="23" t="s">
        <v>76</v>
      </c>
      <c r="BB28" s="23" t="s">
        <v>77</v>
      </c>
      <c r="BC28" s="23" t="s">
        <v>78</v>
      </c>
      <c r="BD28" s="23" t="s">
        <v>79</v>
      </c>
      <c r="BE28" s="23" t="s">
        <v>71</v>
      </c>
      <c r="BF28" s="22"/>
      <c r="BG28" s="22"/>
      <c r="BH28" s="22"/>
      <c r="BI28" s="23" t="s">
        <v>76</v>
      </c>
      <c r="BJ28" s="23" t="s">
        <v>77</v>
      </c>
      <c r="BK28" s="23" t="s">
        <v>78</v>
      </c>
      <c r="BL28" s="23" t="s">
        <v>79</v>
      </c>
      <c r="BM28" s="23" t="s">
        <v>71</v>
      </c>
    </row>
    <row r="29" spans="1:65">
      <c r="A29" s="126"/>
      <c r="B29" s="126"/>
      <c r="C29" s="126"/>
      <c r="D29" s="126"/>
      <c r="E29" s="126"/>
      <c r="F29" s="126"/>
      <c r="G29" s="126"/>
      <c r="I29" s="126"/>
      <c r="J29" s="126"/>
      <c r="K29" s="126"/>
      <c r="L29" s="126"/>
      <c r="M29" s="126"/>
      <c r="N29" s="126"/>
      <c r="O29" s="126"/>
      <c r="Q29" s="126"/>
      <c r="R29" s="126"/>
      <c r="S29" s="126"/>
      <c r="T29" s="126"/>
      <c r="U29" s="126"/>
      <c r="V29" s="126"/>
      <c r="W29" s="126"/>
      <c r="AR29" s="22" t="s">
        <v>34</v>
      </c>
      <c r="AS29" s="22">
        <v>1</v>
      </c>
      <c r="AT29" s="22">
        <v>1</v>
      </c>
      <c r="AU29" s="22">
        <v>1</v>
      </c>
      <c r="AV29" s="22">
        <v>1</v>
      </c>
      <c r="AW29" s="22">
        <v>1</v>
      </c>
      <c r="AX29" s="22"/>
      <c r="AY29" s="22"/>
      <c r="AZ29" s="22" t="s">
        <v>34</v>
      </c>
      <c r="BA29" s="22">
        <v>1</v>
      </c>
      <c r="BB29" s="22">
        <v>1</v>
      </c>
      <c r="BC29" s="22">
        <v>1</v>
      </c>
      <c r="BD29" s="22">
        <v>1</v>
      </c>
      <c r="BE29" s="22">
        <v>1</v>
      </c>
      <c r="BF29" s="22"/>
      <c r="BG29" s="22"/>
      <c r="BH29" s="22" t="s">
        <v>34</v>
      </c>
      <c r="BI29" s="22">
        <v>1</v>
      </c>
      <c r="BJ29" s="22">
        <v>1</v>
      </c>
      <c r="BK29" s="22">
        <v>1</v>
      </c>
      <c r="BL29" s="22">
        <v>1</v>
      </c>
      <c r="BM29" s="22">
        <v>1</v>
      </c>
    </row>
    <row r="30" spans="1:65">
      <c r="A30" s="126" t="s">
        <v>35</v>
      </c>
      <c r="B30" s="126">
        <v>2.1728899999999999E-2</v>
      </c>
      <c r="C30" s="126">
        <v>3.0590000000000001E-4</v>
      </c>
      <c r="D30" s="126">
        <v>-272</v>
      </c>
      <c r="E30" s="126">
        <v>0</v>
      </c>
      <c r="F30" s="126">
        <v>2.11375E-2</v>
      </c>
      <c r="G30" s="126">
        <v>2.23368E-2</v>
      </c>
      <c r="I30" s="126" t="s">
        <v>35</v>
      </c>
      <c r="J30" s="126">
        <v>1.67168E-2</v>
      </c>
      <c r="K30" s="126">
        <v>6.6759999999999996E-4</v>
      </c>
      <c r="L30" s="126">
        <v>-102.45</v>
      </c>
      <c r="M30" s="126">
        <v>0</v>
      </c>
      <c r="N30" s="126">
        <v>1.54582E-2</v>
      </c>
      <c r="O30" s="126">
        <v>1.8077800000000002E-2</v>
      </c>
      <c r="Q30" s="126" t="s">
        <v>35</v>
      </c>
      <c r="R30" s="126">
        <v>8.6552E-3</v>
      </c>
      <c r="S30" s="126">
        <v>4.7649999999999998E-4</v>
      </c>
      <c r="T30" s="126">
        <v>-86.28</v>
      </c>
      <c r="U30" s="126">
        <v>0</v>
      </c>
      <c r="V30" s="126">
        <v>7.77E-3</v>
      </c>
      <c r="W30" s="126">
        <v>9.6413000000000002E-3</v>
      </c>
      <c r="AR30" s="22">
        <v>11</v>
      </c>
      <c r="AS30" s="22">
        <f>AS29*EXP(-AS7*2)</f>
        <v>0.95358682388614446</v>
      </c>
      <c r="AT30" s="22">
        <f t="shared" ref="AT30:AW30" si="12">AT29*EXP(-AT7*2)</f>
        <v>0.95747295859727866</v>
      </c>
      <c r="AU30" s="22">
        <f t="shared" si="12"/>
        <v>0.95891619099298742</v>
      </c>
      <c r="AV30" s="22">
        <f t="shared" si="12"/>
        <v>0.95913753439191418</v>
      </c>
      <c r="AW30" s="22">
        <f t="shared" si="12"/>
        <v>0.96379718067314046</v>
      </c>
      <c r="AX30" s="22"/>
      <c r="AY30" s="22"/>
      <c r="AZ30" s="22">
        <v>11</v>
      </c>
      <c r="BA30" s="22">
        <f>BA29*EXP(-BA7*2)</f>
        <v>0.95893019127157764</v>
      </c>
      <c r="BB30" s="22">
        <f t="shared" ref="BB30:BB48" si="13">BB29*EXP(-BB7*2)</f>
        <v>0.96711912580940906</v>
      </c>
      <c r="BC30" s="22">
        <f t="shared" ref="BC30:BC43" si="14">BC29*EXP(-BC7*2)</f>
        <v>0.97339725655654719</v>
      </c>
      <c r="BD30" s="22">
        <f t="shared" ref="BD30:BD38" si="15">BD29*EXP(-BD7*2)</f>
        <v>0.9750499290630551</v>
      </c>
      <c r="BE30" s="22">
        <f t="shared" ref="BE30:BE33" si="16">BE29*EXP(-BE7*2)</f>
        <v>0.98167360861042119</v>
      </c>
      <c r="BF30" s="22"/>
      <c r="BG30" s="22"/>
      <c r="BH30" s="22">
        <v>11</v>
      </c>
      <c r="BI30" s="22">
        <f>BI29*EXP(-BI7*2)</f>
        <v>0.97923365296409082</v>
      </c>
      <c r="BJ30" s="22">
        <f t="shared" ref="BJ30:BJ48" si="17">BJ29*EXP(-BJ7*2)</f>
        <v>0.9828385641923415</v>
      </c>
      <c r="BK30" s="22">
        <f t="shared" ref="BK30:BK43" si="18">BK29*EXP(-BK7*2)</f>
        <v>0.98946567873838986</v>
      </c>
      <c r="BL30" s="22">
        <f t="shared" ref="BL30:BL38" si="19">BL29*EXP(-BL7*2)</f>
        <v>0.99233333991693939</v>
      </c>
      <c r="BM30" s="22">
        <f t="shared" ref="BM30:BM33" si="20">BM29*EXP(-BM7*2)</f>
        <v>0.99367548447614262</v>
      </c>
    </row>
    <row r="31" spans="1:65">
      <c r="A31" s="126" t="s">
        <v>36</v>
      </c>
      <c r="B31" s="126">
        <v>4.3613600000000002E-2</v>
      </c>
      <c r="C31" s="126">
        <v>4.4700000000000002E-4</v>
      </c>
      <c r="D31" s="126">
        <v>-305.63</v>
      </c>
      <c r="E31" s="126">
        <v>0</v>
      </c>
      <c r="F31" s="126">
        <v>4.2746199999999998E-2</v>
      </c>
      <c r="G31" s="126">
        <v>4.4498500000000003E-2</v>
      </c>
      <c r="I31" s="126" t="s">
        <v>36</v>
      </c>
      <c r="J31" s="126">
        <v>4.5130499999999997E-2</v>
      </c>
      <c r="K31" s="126">
        <v>1.1310999999999999E-3</v>
      </c>
      <c r="L31" s="126">
        <v>-123.62</v>
      </c>
      <c r="M31" s="126">
        <v>0</v>
      </c>
      <c r="N31" s="126">
        <v>4.2967100000000001E-2</v>
      </c>
      <c r="O31" s="126">
        <v>4.7402699999999999E-2</v>
      </c>
      <c r="Q31" s="126" t="s">
        <v>36</v>
      </c>
      <c r="R31" s="126">
        <v>2.3428399999999999E-2</v>
      </c>
      <c r="S31" s="126">
        <v>7.961E-4</v>
      </c>
      <c r="T31" s="126">
        <v>-110.47</v>
      </c>
      <c r="U31" s="126">
        <v>0</v>
      </c>
      <c r="V31" s="126">
        <v>2.1918900000000002E-2</v>
      </c>
      <c r="W31" s="126">
        <v>2.5041999999999998E-2</v>
      </c>
      <c r="AR31" s="22">
        <v>13</v>
      </c>
      <c r="AS31" s="22">
        <f t="shared" ref="AS31:AS33" si="21">AS30*EXP(-AS8*2)</f>
        <v>0.87138236765976329</v>
      </c>
      <c r="AT31" s="22">
        <f t="shared" ref="AT31:AT33" si="22">AT30*EXP(-AT8*2)</f>
        <v>0.87749414151551364</v>
      </c>
      <c r="AU31" s="22">
        <f t="shared" ref="AU31:AU33" si="23">AU30*EXP(-AU8*2)</f>
        <v>0.88027950730812865</v>
      </c>
      <c r="AV31" s="22">
        <f t="shared" ref="AV31:AV33" si="24">AV30*EXP(-AV8*2)</f>
        <v>0.87559887339547526</v>
      </c>
      <c r="AW31" s="22">
        <f t="shared" ref="AW31:AW33" si="25">AW30*EXP(-AW8*2)</f>
        <v>0.88961650711333295</v>
      </c>
      <c r="AX31" s="22"/>
      <c r="AY31" s="22"/>
      <c r="AZ31" s="22">
        <v>13</v>
      </c>
      <c r="BA31" s="22">
        <f t="shared" ref="BA31:BA49" si="26">BA30*EXP(-BA8*2)</f>
        <v>0.86773665778704312</v>
      </c>
      <c r="BB31" s="22">
        <f t="shared" si="13"/>
        <v>0.88364966628639841</v>
      </c>
      <c r="BC31" s="22">
        <f t="shared" si="14"/>
        <v>0.90506600883755828</v>
      </c>
      <c r="BD31" s="22">
        <f t="shared" si="15"/>
        <v>0.91288734127876192</v>
      </c>
      <c r="BE31" s="22">
        <f t="shared" si="16"/>
        <v>0.93388348213206873</v>
      </c>
      <c r="BF31" s="22"/>
      <c r="BG31" s="22"/>
      <c r="BH31" s="22">
        <v>13</v>
      </c>
      <c r="BI31" s="22">
        <f t="shared" ref="BI31:BI49" si="27">BI30*EXP(-BI8*2)</f>
        <v>0.92084974440939016</v>
      </c>
      <c r="BJ31" s="22">
        <f t="shared" si="17"/>
        <v>0.93784817820543609</v>
      </c>
      <c r="BK31" s="22">
        <f t="shared" si="18"/>
        <v>0.95951934710629239</v>
      </c>
      <c r="BL31" s="22">
        <f t="shared" si="19"/>
        <v>0.96994801665313879</v>
      </c>
      <c r="BM31" s="22">
        <f t="shared" si="20"/>
        <v>0.97958545687243481</v>
      </c>
    </row>
    <row r="32" spans="1:65">
      <c r="A32" s="126" t="s">
        <v>37</v>
      </c>
      <c r="B32" s="126">
        <v>0.12217790000000001</v>
      </c>
      <c r="C32" s="126">
        <v>7.9949999999999997E-4</v>
      </c>
      <c r="D32" s="126">
        <v>-321.26</v>
      </c>
      <c r="E32" s="126">
        <v>0</v>
      </c>
      <c r="F32" s="126">
        <v>0.1206208</v>
      </c>
      <c r="G32" s="126">
        <v>0.123755</v>
      </c>
      <c r="I32" s="126" t="s">
        <v>37</v>
      </c>
      <c r="J32" s="126">
        <v>0.1025592</v>
      </c>
      <c r="K32" s="126">
        <v>1.8167000000000001E-3</v>
      </c>
      <c r="L32" s="126">
        <v>-128.56</v>
      </c>
      <c r="M32" s="126">
        <v>0</v>
      </c>
      <c r="N32" s="126">
        <v>9.9059700000000001E-2</v>
      </c>
      <c r="O32" s="126">
        <v>0.1061824</v>
      </c>
      <c r="Q32" s="126" t="s">
        <v>37</v>
      </c>
      <c r="R32" s="126">
        <v>5.9175600000000002E-2</v>
      </c>
      <c r="S32" s="126">
        <v>1.3127E-3</v>
      </c>
      <c r="T32" s="126">
        <v>-127.45</v>
      </c>
      <c r="U32" s="126">
        <v>0</v>
      </c>
      <c r="V32" s="126">
        <v>5.6657800000000001E-2</v>
      </c>
      <c r="W32" s="126">
        <v>6.1805300000000001E-2</v>
      </c>
      <c r="AR32" s="22">
        <v>15</v>
      </c>
      <c r="AS32" s="22">
        <f t="shared" si="21"/>
        <v>0.6846514515991351</v>
      </c>
      <c r="AT32" s="22">
        <f t="shared" si="22"/>
        <v>0.68726123796043437</v>
      </c>
      <c r="AU32" s="22">
        <f t="shared" si="23"/>
        <v>0.68667497941206224</v>
      </c>
      <c r="AV32" s="22">
        <f t="shared" si="24"/>
        <v>0.68660878713456563</v>
      </c>
      <c r="AW32" s="22">
        <f t="shared" si="25"/>
        <v>0.70716391084909969</v>
      </c>
      <c r="AX32" s="22"/>
      <c r="AY32" s="22"/>
      <c r="AZ32" s="22">
        <v>15</v>
      </c>
      <c r="BA32" s="22">
        <f t="shared" si="26"/>
        <v>0.6774858581672577</v>
      </c>
      <c r="BB32" s="22">
        <f t="shared" si="13"/>
        <v>0.71977760257458978</v>
      </c>
      <c r="BC32" s="22">
        <f t="shared" si="14"/>
        <v>0.75464910451525791</v>
      </c>
      <c r="BD32" s="22">
        <f t="shared" si="15"/>
        <v>0.76731674251406101</v>
      </c>
      <c r="BE32" s="22">
        <f t="shared" si="16"/>
        <v>0.80789223651940301</v>
      </c>
      <c r="BF32" s="22"/>
      <c r="BG32" s="22"/>
      <c r="BH32" s="22">
        <v>15</v>
      </c>
      <c r="BI32" s="22">
        <f t="shared" si="27"/>
        <v>0.79507152485789978</v>
      </c>
      <c r="BJ32" s="22">
        <f t="shared" si="17"/>
        <v>0.8331693134719228</v>
      </c>
      <c r="BK32" s="22">
        <f t="shared" si="18"/>
        <v>0.88073014966951246</v>
      </c>
      <c r="BL32" s="22">
        <f t="shared" si="19"/>
        <v>0.90278576660239107</v>
      </c>
      <c r="BM32" s="22">
        <f t="shared" si="20"/>
        <v>0.91671798034333973</v>
      </c>
    </row>
    <row r="33" spans="1:65">
      <c r="A33" s="126" t="s">
        <v>38</v>
      </c>
      <c r="B33" s="126">
        <v>9.5654000000000003E-2</v>
      </c>
      <c r="C33" s="126">
        <v>8.0409999999999998E-4</v>
      </c>
      <c r="D33" s="126">
        <v>-279.20999999999998</v>
      </c>
      <c r="E33" s="126">
        <v>0</v>
      </c>
      <c r="F33" s="126">
        <v>9.4090999999999994E-2</v>
      </c>
      <c r="G33" s="126">
        <v>9.7242999999999996E-2</v>
      </c>
      <c r="I33" s="126" t="s">
        <v>38</v>
      </c>
      <c r="J33" s="126">
        <v>9.9470699999999995E-2</v>
      </c>
      <c r="K33" s="126">
        <v>1.9997999999999999E-3</v>
      </c>
      <c r="L33" s="126">
        <v>-114.79</v>
      </c>
      <c r="M33" s="126">
        <v>0</v>
      </c>
      <c r="N33" s="126">
        <v>9.5627299999999998E-2</v>
      </c>
      <c r="O33" s="126">
        <v>0.10346859999999999</v>
      </c>
      <c r="Q33" s="126" t="s">
        <v>38</v>
      </c>
      <c r="R33" s="126">
        <v>6.7943600000000007E-2</v>
      </c>
      <c r="S33" s="126">
        <v>1.5043000000000001E-3</v>
      </c>
      <c r="T33" s="126">
        <v>-121.46</v>
      </c>
      <c r="U33" s="126">
        <v>0</v>
      </c>
      <c r="V33" s="126">
        <v>6.5058199999999997E-2</v>
      </c>
      <c r="W33" s="126">
        <v>7.09568E-2</v>
      </c>
      <c r="AR33" s="22">
        <f>AR32+2</f>
        <v>17</v>
      </c>
      <c r="AS33" s="22">
        <f t="shared" si="21"/>
        <v>0.57005843834296277</v>
      </c>
      <c r="AT33" s="22">
        <f t="shared" si="22"/>
        <v>0.56759405935707952</v>
      </c>
      <c r="AU33" s="22">
        <f t="shared" si="23"/>
        <v>0.55766268865682378</v>
      </c>
      <c r="AV33" s="22">
        <f t="shared" si="24"/>
        <v>0.55059641355394118</v>
      </c>
      <c r="AW33" s="22">
        <f t="shared" si="25"/>
        <v>0.53924093728582123</v>
      </c>
      <c r="AX33" s="22"/>
      <c r="AY33" s="22"/>
      <c r="AZ33" s="22">
        <f>AZ32+2</f>
        <v>17</v>
      </c>
      <c r="BA33" s="22">
        <f t="shared" si="26"/>
        <v>0.54551029570542464</v>
      </c>
      <c r="BB33" s="22">
        <f t="shared" si="13"/>
        <v>0.58992822619461383</v>
      </c>
      <c r="BC33" s="22">
        <f t="shared" si="14"/>
        <v>0.62575710147070729</v>
      </c>
      <c r="BD33" s="22">
        <f t="shared" si="15"/>
        <v>0.63651684263958164</v>
      </c>
      <c r="BE33" s="22">
        <f t="shared" si="16"/>
        <v>0.67231977230239959</v>
      </c>
      <c r="BF33" s="22"/>
      <c r="BG33" s="22"/>
      <c r="BH33" s="22">
        <f>BH32+2</f>
        <v>17</v>
      </c>
      <c r="BI33" s="22">
        <f t="shared" si="27"/>
        <v>0.66919993968465086</v>
      </c>
      <c r="BJ33" s="22">
        <f t="shared" si="17"/>
        <v>0.72730773256498571</v>
      </c>
      <c r="BK33" s="22">
        <f t="shared" si="18"/>
        <v>0.78924727831082331</v>
      </c>
      <c r="BL33" s="22">
        <f t="shared" si="19"/>
        <v>0.81824244398778079</v>
      </c>
      <c r="BM33" s="22">
        <f t="shared" si="20"/>
        <v>0.82446795806468476</v>
      </c>
    </row>
    <row r="34" spans="1:65">
      <c r="A34" s="126" t="s">
        <v>39</v>
      </c>
      <c r="B34" s="126">
        <v>0.16062029999999999</v>
      </c>
      <c r="C34" s="126">
        <v>1.1941E-3</v>
      </c>
      <c r="D34" s="126">
        <v>-245.99</v>
      </c>
      <c r="E34" s="126">
        <v>0</v>
      </c>
      <c r="F34" s="126">
        <v>0.15829689999999999</v>
      </c>
      <c r="G34" s="126">
        <v>0.16297780000000001</v>
      </c>
      <c r="I34" s="126" t="s">
        <v>39</v>
      </c>
      <c r="J34" s="126">
        <v>0.1477446</v>
      </c>
      <c r="K34" s="126">
        <v>2.7821999999999999E-3</v>
      </c>
      <c r="L34" s="126">
        <v>-101.55</v>
      </c>
      <c r="M34" s="126">
        <v>0</v>
      </c>
      <c r="N34" s="126">
        <v>0.14239099999999999</v>
      </c>
      <c r="O34" s="126">
        <v>0.15329950000000001</v>
      </c>
      <c r="Q34" s="126" t="s">
        <v>39</v>
      </c>
      <c r="R34" s="126">
        <v>0.107512</v>
      </c>
      <c r="S34" s="126">
        <v>2.0791E-3</v>
      </c>
      <c r="T34" s="126">
        <v>-115.32</v>
      </c>
      <c r="U34" s="126">
        <v>0</v>
      </c>
      <c r="V34" s="126">
        <v>0.1035133</v>
      </c>
      <c r="W34" s="126">
        <v>0.11166520000000001</v>
      </c>
      <c r="AR34" s="22">
        <f t="shared" ref="AR34:AR49" si="28">AR33+2</f>
        <v>19</v>
      </c>
      <c r="AS34" s="22">
        <f t="shared" ref="AS34:AS38" si="29">AS33*EXP(-AS11*2)</f>
        <v>0.42042675509865285</v>
      </c>
      <c r="AT34" s="22">
        <f t="shared" ref="AT34:AT38" si="30">AT33*EXP(-AT11*2)</f>
        <v>0.41164687362797209</v>
      </c>
      <c r="AU34" s="22">
        <f t="shared" ref="AU34:AU38" si="31">AU33*EXP(-AU11*2)</f>
        <v>0.40043589007746255</v>
      </c>
      <c r="AV34" s="22">
        <f t="shared" ref="AV34:AV38" si="32">AV33*EXP(-AV11*2)</f>
        <v>0.40954348125293583</v>
      </c>
      <c r="AW34" s="22"/>
      <c r="AX34" s="22"/>
      <c r="AY34" s="22"/>
      <c r="AZ34" s="22">
        <f t="shared" ref="AZ34:AZ49" si="33">AZ33+2</f>
        <v>19</v>
      </c>
      <c r="BA34" s="22">
        <f t="shared" si="26"/>
        <v>0.3880529808881451</v>
      </c>
      <c r="BB34" s="22">
        <f t="shared" si="13"/>
        <v>0.43900538476618239</v>
      </c>
      <c r="BC34" s="22">
        <f t="shared" si="14"/>
        <v>0.46859163692752437</v>
      </c>
      <c r="BD34" s="22">
        <f t="shared" si="15"/>
        <v>0.48548465419477488</v>
      </c>
      <c r="BE34" s="22"/>
      <c r="BF34" s="22"/>
      <c r="BG34" s="22"/>
      <c r="BH34" s="22">
        <f t="shared" ref="BH34:BH49" si="34">BH33+2</f>
        <v>19</v>
      </c>
      <c r="BI34" s="22">
        <f t="shared" si="27"/>
        <v>0.49838689798824948</v>
      </c>
      <c r="BJ34" s="22">
        <f t="shared" si="17"/>
        <v>0.58658974775218442</v>
      </c>
      <c r="BK34" s="22">
        <f t="shared" si="18"/>
        <v>0.65593433115206734</v>
      </c>
      <c r="BL34" s="22">
        <f t="shared" si="19"/>
        <v>0.69464816431149012</v>
      </c>
      <c r="BM34" s="22"/>
    </row>
    <row r="35" spans="1:65">
      <c r="A35" s="126" t="s">
        <v>40</v>
      </c>
      <c r="B35" s="126">
        <v>0.25519069999999999</v>
      </c>
      <c r="C35" s="126">
        <v>1.869E-3</v>
      </c>
      <c r="D35" s="126">
        <v>-186.47</v>
      </c>
      <c r="E35" s="126">
        <v>0</v>
      </c>
      <c r="F35" s="126">
        <v>0.25155359999999999</v>
      </c>
      <c r="G35" s="126">
        <v>0.25888040000000001</v>
      </c>
      <c r="I35" s="126" t="s">
        <v>40</v>
      </c>
      <c r="J35" s="126">
        <v>0.1900636</v>
      </c>
      <c r="K35" s="126">
        <v>3.7469999999999999E-3</v>
      </c>
      <c r="L35" s="126">
        <v>-84.22</v>
      </c>
      <c r="M35" s="126">
        <v>0</v>
      </c>
      <c r="N35" s="126">
        <v>0.18285969999999999</v>
      </c>
      <c r="O35" s="126">
        <v>0.19755120000000001</v>
      </c>
      <c r="Q35" s="126" t="s">
        <v>40</v>
      </c>
      <c r="R35" s="126">
        <v>0.1362824</v>
      </c>
      <c r="S35" s="126">
        <v>2.6494000000000001E-3</v>
      </c>
      <c r="T35" s="126">
        <v>-102.52</v>
      </c>
      <c r="U35" s="126">
        <v>0</v>
      </c>
      <c r="V35" s="126">
        <v>0.13118730000000001</v>
      </c>
      <c r="W35" s="126">
        <v>0.14157520000000001</v>
      </c>
      <c r="AR35" s="22">
        <f t="shared" si="28"/>
        <v>21</v>
      </c>
      <c r="AS35" s="22">
        <f t="shared" si="29"/>
        <v>0.24691419286951252</v>
      </c>
      <c r="AT35" s="22">
        <f t="shared" si="30"/>
        <v>0.24709786654473936</v>
      </c>
      <c r="AU35" s="22">
        <f t="shared" si="31"/>
        <v>0.26540004169010484</v>
      </c>
      <c r="AV35" s="22">
        <f t="shared" si="32"/>
        <v>0.30692434346211012</v>
      </c>
      <c r="AW35" s="22"/>
      <c r="AX35" s="22"/>
      <c r="AY35" s="22"/>
      <c r="AZ35" s="22">
        <f t="shared" si="33"/>
        <v>21</v>
      </c>
      <c r="BA35" s="22">
        <f t="shared" si="26"/>
        <v>0.24442900019216673</v>
      </c>
      <c r="BB35" s="22">
        <f t="shared" si="13"/>
        <v>0.30018065567007229</v>
      </c>
      <c r="BC35" s="22">
        <f t="shared" si="14"/>
        <v>0.33189806179469489</v>
      </c>
      <c r="BD35" s="22">
        <f t="shared" si="15"/>
        <v>0.36739629155700465</v>
      </c>
      <c r="BE35" s="22"/>
      <c r="BF35" s="22"/>
      <c r="BG35" s="22"/>
      <c r="BH35" s="22">
        <f t="shared" si="34"/>
        <v>21</v>
      </c>
      <c r="BI35" s="22">
        <f t="shared" si="27"/>
        <v>0.35457896764605334</v>
      </c>
      <c r="BJ35" s="22">
        <f t="shared" si="17"/>
        <v>0.4466435632992154</v>
      </c>
      <c r="BK35" s="22">
        <f t="shared" si="18"/>
        <v>0.51817492535128418</v>
      </c>
      <c r="BL35" s="22">
        <f t="shared" si="19"/>
        <v>0.56946360788885708</v>
      </c>
      <c r="BM35" s="22"/>
    </row>
    <row r="36" spans="1:65">
      <c r="A36" s="126" t="s">
        <v>41</v>
      </c>
      <c r="B36" s="126">
        <v>0.1139997</v>
      </c>
      <c r="C36" s="126">
        <v>1.4511000000000001E-3</v>
      </c>
      <c r="D36" s="126">
        <v>-170.6</v>
      </c>
      <c r="E36" s="126">
        <v>0</v>
      </c>
      <c r="F36" s="126">
        <v>0.11119080000000001</v>
      </c>
      <c r="G36" s="126">
        <v>0.1168796</v>
      </c>
      <c r="I36" s="126" t="s">
        <v>41</v>
      </c>
      <c r="J36" s="126">
        <v>0.1172195</v>
      </c>
      <c r="K36" s="126">
        <v>3.3643000000000002E-3</v>
      </c>
      <c r="L36" s="126">
        <v>-74.69</v>
      </c>
      <c r="M36" s="126">
        <v>0</v>
      </c>
      <c r="N36" s="126">
        <v>0.1108077</v>
      </c>
      <c r="O36" s="126">
        <v>0.1240024</v>
      </c>
      <c r="Q36" s="126" t="s">
        <v>41</v>
      </c>
      <c r="R36" s="126">
        <v>0.10301440000000001</v>
      </c>
      <c r="S36" s="126">
        <v>2.5688999999999998E-3</v>
      </c>
      <c r="T36" s="126">
        <v>-91.14</v>
      </c>
      <c r="U36" s="126">
        <v>0</v>
      </c>
      <c r="V36" s="126">
        <v>9.8100400000000004E-2</v>
      </c>
      <c r="W36" s="126">
        <v>0.10817450000000001</v>
      </c>
      <c r="AR36" s="22">
        <f t="shared" si="28"/>
        <v>23</v>
      </c>
      <c r="AS36" s="22">
        <f t="shared" si="29"/>
        <v>0.19807344157794518</v>
      </c>
      <c r="AT36" s="22">
        <f t="shared" si="30"/>
        <v>0.19672072414224942</v>
      </c>
      <c r="AU36" s="22">
        <f t="shared" si="31"/>
        <v>0.21345193509912114</v>
      </c>
      <c r="AV36" s="22">
        <f t="shared" si="32"/>
        <v>0.25277740491397166</v>
      </c>
      <c r="AW36" s="22"/>
      <c r="AX36" s="22"/>
      <c r="AY36" s="22"/>
      <c r="AZ36" s="22">
        <f t="shared" si="33"/>
        <v>23</v>
      </c>
      <c r="BA36" s="22">
        <f t="shared" si="26"/>
        <v>0.19438129708395391</v>
      </c>
      <c r="BB36" s="22">
        <f t="shared" si="13"/>
        <v>0.23744724654267921</v>
      </c>
      <c r="BC36" s="22">
        <f t="shared" si="14"/>
        <v>0.26295304470168407</v>
      </c>
      <c r="BD36" s="22">
        <f t="shared" si="15"/>
        <v>0.2923870619097948</v>
      </c>
      <c r="BE36" s="22"/>
      <c r="BF36" s="22"/>
      <c r="BG36" s="22"/>
      <c r="BH36" s="22">
        <f t="shared" si="34"/>
        <v>23</v>
      </c>
      <c r="BI36" s="22">
        <f t="shared" si="27"/>
        <v>0.26797392445891877</v>
      </c>
      <c r="BJ36" s="22">
        <f t="shared" si="17"/>
        <v>0.36348283666532488</v>
      </c>
      <c r="BK36" s="22">
        <f t="shared" si="18"/>
        <v>0.42092811840843158</v>
      </c>
      <c r="BL36" s="22">
        <f t="shared" si="19"/>
        <v>0.46541099665414493</v>
      </c>
      <c r="BM36" s="22"/>
    </row>
    <row r="37" spans="1:65">
      <c r="A37" s="126" t="s">
        <v>42</v>
      </c>
      <c r="B37" s="126">
        <v>0.1758768</v>
      </c>
      <c r="C37" s="126">
        <v>2.0308000000000001E-3</v>
      </c>
      <c r="D37" s="126">
        <v>-150.51</v>
      </c>
      <c r="E37" s="126">
        <v>0</v>
      </c>
      <c r="F37" s="126">
        <v>0.17194110000000001</v>
      </c>
      <c r="G37" s="126">
        <v>0.17990249999999999</v>
      </c>
      <c r="I37" s="126" t="s">
        <v>42</v>
      </c>
      <c r="J37" s="126">
        <v>0.16103780000000001</v>
      </c>
      <c r="K37" s="126">
        <v>4.4358000000000002E-3</v>
      </c>
      <c r="L37" s="126">
        <v>-66.3</v>
      </c>
      <c r="M37" s="126">
        <v>0</v>
      </c>
      <c r="N37" s="126">
        <v>0.1525743</v>
      </c>
      <c r="O37" s="126">
        <v>0.1699707</v>
      </c>
      <c r="Q37" s="126" t="s">
        <v>42</v>
      </c>
      <c r="R37" s="126">
        <v>0.14482300000000001</v>
      </c>
      <c r="S37" s="126">
        <v>3.3938000000000002E-3</v>
      </c>
      <c r="T37" s="126">
        <v>-82.45</v>
      </c>
      <c r="U37" s="126">
        <v>0</v>
      </c>
      <c r="V37" s="126">
        <v>0.13832179999999999</v>
      </c>
      <c r="W37" s="126">
        <v>0.15162980000000001</v>
      </c>
      <c r="AR37" s="22">
        <f t="shared" si="28"/>
        <v>25</v>
      </c>
      <c r="AS37" s="22">
        <f t="shared" si="29"/>
        <v>0.13476310766123634</v>
      </c>
      <c r="AT37" s="22">
        <f t="shared" si="30"/>
        <v>0.13838386845472039</v>
      </c>
      <c r="AU37" s="22">
        <f t="shared" si="31"/>
        <v>0.16551497580683722</v>
      </c>
      <c r="AV37" s="22">
        <f t="shared" si="32"/>
        <v>0.21072548742826433</v>
      </c>
      <c r="AW37" s="22"/>
      <c r="AX37" s="22"/>
      <c r="AY37" s="22"/>
      <c r="AZ37" s="22">
        <f t="shared" si="33"/>
        <v>25</v>
      </c>
      <c r="BA37" s="22">
        <f t="shared" si="26"/>
        <v>0.14638850475072521</v>
      </c>
      <c r="BB37" s="22">
        <f t="shared" si="13"/>
        <v>0.17206458129423416</v>
      </c>
      <c r="BC37" s="22">
        <f t="shared" si="14"/>
        <v>0.20099010519909333</v>
      </c>
      <c r="BD37" s="22">
        <f t="shared" si="15"/>
        <v>0.23320075195596485</v>
      </c>
      <c r="BE37" s="22"/>
      <c r="BF37" s="22"/>
      <c r="BG37" s="22"/>
      <c r="BH37" s="22">
        <f t="shared" si="34"/>
        <v>25</v>
      </c>
      <c r="BI37" s="22">
        <f t="shared" si="27"/>
        <v>0.18795118577501857</v>
      </c>
      <c r="BJ37" s="22">
        <f t="shared" si="17"/>
        <v>0.27207726242186459</v>
      </c>
      <c r="BK37" s="22">
        <f t="shared" si="18"/>
        <v>0.32493113870825663</v>
      </c>
      <c r="BL37" s="22">
        <f t="shared" si="19"/>
        <v>0.36475324321794717</v>
      </c>
      <c r="BM37" s="22"/>
    </row>
    <row r="38" spans="1:65">
      <c r="A38" s="126" t="s">
        <v>43</v>
      </c>
      <c r="B38" s="126">
        <v>6.42572E-2</v>
      </c>
      <c r="C38" s="126">
        <v>1.4293999999999999E-3</v>
      </c>
      <c r="D38" s="126">
        <v>-123.4</v>
      </c>
      <c r="E38" s="126">
        <v>0</v>
      </c>
      <c r="F38" s="126">
        <v>6.1516000000000001E-2</v>
      </c>
      <c r="G38" s="126">
        <v>6.7120700000000005E-2</v>
      </c>
      <c r="I38" s="126" t="s">
        <v>43</v>
      </c>
      <c r="J38" s="126">
        <v>8.5777699999999998E-2</v>
      </c>
      <c r="K38" s="126">
        <v>3.7615999999999999E-3</v>
      </c>
      <c r="L38" s="126">
        <v>-56.01</v>
      </c>
      <c r="M38" s="126">
        <v>0</v>
      </c>
      <c r="N38" s="126">
        <v>7.8713000000000005E-2</v>
      </c>
      <c r="O38" s="126">
        <v>9.3476400000000001E-2</v>
      </c>
      <c r="Q38" s="126" t="s">
        <v>43</v>
      </c>
      <c r="R38" s="126">
        <v>9.8856100000000002E-2</v>
      </c>
      <c r="S38" s="126">
        <v>3.2192000000000002E-3</v>
      </c>
      <c r="T38" s="126">
        <v>-71.06</v>
      </c>
      <c r="U38" s="126">
        <v>0</v>
      </c>
      <c r="V38" s="126">
        <v>9.2743699999999998E-2</v>
      </c>
      <c r="W38" s="126">
        <v>0.1053713</v>
      </c>
      <c r="AR38" s="22">
        <f t="shared" si="28"/>
        <v>27</v>
      </c>
      <c r="AS38" s="22">
        <f t="shared" si="29"/>
        <v>0.11979180515772865</v>
      </c>
      <c r="AT38" s="22">
        <f t="shared" si="30"/>
        <v>0.12169489831985392</v>
      </c>
      <c r="AU38" s="22">
        <f t="shared" si="31"/>
        <v>0.14781771791708198</v>
      </c>
      <c r="AV38" s="22">
        <f t="shared" si="32"/>
        <v>0.18605499070739301</v>
      </c>
      <c r="AW38" s="22"/>
      <c r="AX38" s="22"/>
      <c r="AY38" s="22"/>
      <c r="AZ38" s="22">
        <f t="shared" si="33"/>
        <v>27</v>
      </c>
      <c r="BA38" s="22">
        <f t="shared" si="26"/>
        <v>0.12949505291510482</v>
      </c>
      <c r="BB38" s="22">
        <f t="shared" si="13"/>
        <v>0.14493921954382843</v>
      </c>
      <c r="BC38" s="22">
        <f t="shared" si="14"/>
        <v>0.17215686706232752</v>
      </c>
      <c r="BD38" s="22">
        <f t="shared" si="15"/>
        <v>0.19151537239118052</v>
      </c>
      <c r="BE38" s="22"/>
      <c r="BF38" s="22"/>
      <c r="BG38" s="22"/>
      <c r="BH38" s="22">
        <f t="shared" si="34"/>
        <v>27</v>
      </c>
      <c r="BI38" s="22">
        <f t="shared" si="27"/>
        <v>0.15819228376939229</v>
      </c>
      <c r="BJ38" s="22">
        <f t="shared" si="17"/>
        <v>0.22326823116646055</v>
      </c>
      <c r="BK38" s="22">
        <f t="shared" si="18"/>
        <v>0.26662284093031657</v>
      </c>
      <c r="BL38" s="22">
        <f t="shared" si="19"/>
        <v>0.28768423689561401</v>
      </c>
      <c r="BM38" s="22"/>
    </row>
    <row r="39" spans="1:65">
      <c r="A39" s="126" t="s">
        <v>44</v>
      </c>
      <c r="B39" s="126">
        <v>7.3582599999999998E-2</v>
      </c>
      <c r="C39" s="126">
        <v>1.6454E-3</v>
      </c>
      <c r="D39" s="126">
        <v>-116.69</v>
      </c>
      <c r="E39" s="126">
        <v>0</v>
      </c>
      <c r="F39" s="126">
        <v>7.0427400000000001E-2</v>
      </c>
      <c r="G39" s="126">
        <v>7.6879199999999995E-2</v>
      </c>
      <c r="I39" s="126" t="s">
        <v>44</v>
      </c>
      <c r="J39" s="126">
        <v>8.3826800000000007E-2</v>
      </c>
      <c r="K39" s="126">
        <v>4.0566999999999999E-3</v>
      </c>
      <c r="L39" s="126">
        <v>-51.23</v>
      </c>
      <c r="M39" s="126">
        <v>0</v>
      </c>
      <c r="N39" s="126">
        <v>7.6241299999999998E-2</v>
      </c>
      <c r="O39" s="126">
        <v>9.2166999999999999E-2</v>
      </c>
      <c r="Q39" s="126" t="s">
        <v>44</v>
      </c>
      <c r="R39" s="126">
        <v>0.1017918</v>
      </c>
      <c r="S39" s="126">
        <v>3.6330999999999998E-3</v>
      </c>
      <c r="T39" s="126">
        <v>-64.02</v>
      </c>
      <c r="U39" s="126">
        <v>0</v>
      </c>
      <c r="V39" s="126">
        <v>9.4914399999999996E-2</v>
      </c>
      <c r="W39" s="126">
        <v>0.1091675</v>
      </c>
      <c r="AR39" s="22">
        <f t="shared" si="28"/>
        <v>29</v>
      </c>
      <c r="AS39" s="22">
        <f t="shared" ref="AS39:AS43" si="35">AS38*EXP(-AS16*2)</f>
        <v>0.10401776262014503</v>
      </c>
      <c r="AT39" s="22">
        <f t="shared" ref="AT39:AT43" si="36">AT38*EXP(-AT16*2)</f>
        <v>0.10504111857561295</v>
      </c>
      <c r="AU39" s="22">
        <f t="shared" ref="AU39:AU43" si="37">AU38*EXP(-AU16*2)</f>
        <v>0.13237297137668683</v>
      </c>
      <c r="AV39" s="22"/>
      <c r="AW39" s="22"/>
      <c r="AX39" s="22"/>
      <c r="AY39" s="22"/>
      <c r="AZ39" s="22">
        <f t="shared" si="33"/>
        <v>29</v>
      </c>
      <c r="BA39" s="22">
        <f t="shared" si="26"/>
        <v>0.11246990547645103</v>
      </c>
      <c r="BB39" s="22">
        <f t="shared" si="13"/>
        <v>0.12256737502352311</v>
      </c>
      <c r="BC39" s="22">
        <f t="shared" si="14"/>
        <v>0.14534983313498942</v>
      </c>
      <c r="BD39" s="22"/>
      <c r="BE39" s="22"/>
      <c r="BF39" s="22"/>
      <c r="BG39" s="22"/>
      <c r="BH39" s="22">
        <f t="shared" si="34"/>
        <v>29</v>
      </c>
      <c r="BI39" s="22">
        <f t="shared" si="27"/>
        <v>0.12565829505760825</v>
      </c>
      <c r="BJ39" s="22">
        <f t="shared" si="17"/>
        <v>0.18214266961685049</v>
      </c>
      <c r="BK39" s="22">
        <f t="shared" si="18"/>
        <v>0.21477622646712238</v>
      </c>
      <c r="BL39" s="22"/>
      <c r="BM39" s="22"/>
    </row>
    <row r="40" spans="1:65">
      <c r="A40" s="126" t="s">
        <v>45</v>
      </c>
      <c r="B40" s="126">
        <v>0.15819040000000001</v>
      </c>
      <c r="C40" s="126">
        <v>2.7545999999999998E-3</v>
      </c>
      <c r="D40" s="126">
        <v>-105.9</v>
      </c>
      <c r="E40" s="126">
        <v>0</v>
      </c>
      <c r="F40" s="126">
        <v>0.15288270000000001</v>
      </c>
      <c r="G40" s="126">
        <v>0.16368250000000001</v>
      </c>
      <c r="I40" s="126" t="s">
        <v>45</v>
      </c>
      <c r="J40" s="126">
        <v>0.1352083</v>
      </c>
      <c r="K40" s="126">
        <v>5.8022999999999998E-3</v>
      </c>
      <c r="L40" s="126">
        <v>-46.63</v>
      </c>
      <c r="M40" s="126">
        <v>0</v>
      </c>
      <c r="N40" s="126">
        <v>0.1243011</v>
      </c>
      <c r="O40" s="126">
        <v>0.1470727</v>
      </c>
      <c r="Q40" s="126" t="s">
        <v>45</v>
      </c>
      <c r="R40" s="126">
        <v>0.16900989999999999</v>
      </c>
      <c r="S40" s="126">
        <v>5.4266000000000002E-3</v>
      </c>
      <c r="T40" s="126">
        <v>-55.37</v>
      </c>
      <c r="U40" s="126">
        <v>0</v>
      </c>
      <c r="V40" s="126">
        <v>0.1587017</v>
      </c>
      <c r="W40" s="126">
        <v>0.1799876</v>
      </c>
      <c r="AR40" s="22">
        <f t="shared" si="28"/>
        <v>31</v>
      </c>
      <c r="AS40" s="22">
        <f t="shared" si="35"/>
        <v>6.4811734762836928E-2</v>
      </c>
      <c r="AT40" s="22">
        <f t="shared" si="36"/>
        <v>7.6552063576858578E-2</v>
      </c>
      <c r="AU40" s="22">
        <f t="shared" si="37"/>
        <v>0.11657929426933676</v>
      </c>
      <c r="AV40" s="22"/>
      <c r="AW40" s="22"/>
      <c r="AX40" s="22"/>
      <c r="AY40" s="22"/>
      <c r="AZ40" s="22">
        <f t="shared" si="33"/>
        <v>31</v>
      </c>
      <c r="BA40" s="22">
        <f t="shared" si="26"/>
        <v>8.7527854424220924E-2</v>
      </c>
      <c r="BB40" s="22">
        <f t="shared" si="13"/>
        <v>9.3526449531632819E-2</v>
      </c>
      <c r="BC40" s="22">
        <f t="shared" si="14"/>
        <v>0.12267336806608677</v>
      </c>
      <c r="BD40" s="22"/>
      <c r="BE40" s="22"/>
      <c r="BF40" s="22"/>
      <c r="BG40" s="22"/>
      <c r="BH40" s="22">
        <f t="shared" si="34"/>
        <v>31</v>
      </c>
      <c r="BI40" s="22">
        <f t="shared" si="27"/>
        <v>8.7235527987097314E-2</v>
      </c>
      <c r="BJ40" s="22">
        <f t="shared" si="17"/>
        <v>0.1299007216361997</v>
      </c>
      <c r="BK40" s="22">
        <f t="shared" si="18"/>
        <v>0.16943854233581471</v>
      </c>
      <c r="BL40" s="22"/>
      <c r="BM40" s="22"/>
    </row>
    <row r="41" spans="1:65">
      <c r="A41" s="126" t="s">
        <v>46</v>
      </c>
      <c r="B41" s="126">
        <v>4.4432300000000001E-2</v>
      </c>
      <c r="C41" s="126">
        <v>1.5719E-3</v>
      </c>
      <c r="D41" s="126">
        <v>-88.02</v>
      </c>
      <c r="E41" s="126">
        <v>0</v>
      </c>
      <c r="F41" s="126">
        <v>4.1455800000000001E-2</v>
      </c>
      <c r="G41" s="126">
        <v>4.7622499999999998E-2</v>
      </c>
      <c r="I41" s="126" t="s">
        <v>46</v>
      </c>
      <c r="J41" s="126">
        <v>5.80829E-2</v>
      </c>
      <c r="K41" s="126">
        <v>4.1278E-3</v>
      </c>
      <c r="L41" s="126">
        <v>-40.049999999999997</v>
      </c>
      <c r="M41" s="126">
        <v>0</v>
      </c>
      <c r="N41" s="126">
        <v>5.0530699999999998E-2</v>
      </c>
      <c r="O41" s="126">
        <v>6.6763699999999995E-2</v>
      </c>
      <c r="Q41" s="126" t="s">
        <v>46</v>
      </c>
      <c r="R41" s="126">
        <v>8.3427899999999999E-2</v>
      </c>
      <c r="S41" s="126">
        <v>4.2354000000000003E-3</v>
      </c>
      <c r="T41" s="126">
        <v>-48.92</v>
      </c>
      <c r="U41" s="126">
        <v>0</v>
      </c>
      <c r="V41" s="126">
        <v>7.5526300000000005E-2</v>
      </c>
      <c r="W41" s="126">
        <v>9.2156199999999994E-2</v>
      </c>
      <c r="AR41" s="22">
        <f t="shared" si="28"/>
        <v>33</v>
      </c>
      <c r="AS41" s="22">
        <f t="shared" si="35"/>
        <v>5.9683862798814956E-2</v>
      </c>
      <c r="AT41" s="22">
        <f t="shared" si="36"/>
        <v>7.0042799664329705E-2</v>
      </c>
      <c r="AU41" s="22">
        <f t="shared" si="37"/>
        <v>0.10976530318301136</v>
      </c>
      <c r="AV41" s="22"/>
      <c r="AW41" s="22"/>
      <c r="AX41" s="22"/>
      <c r="AY41" s="22"/>
      <c r="AZ41" s="22">
        <f t="shared" si="33"/>
        <v>33</v>
      </c>
      <c r="BA41" s="22">
        <f t="shared" si="26"/>
        <v>8.0763754259267254E-2</v>
      </c>
      <c r="BB41" s="22">
        <f t="shared" si="13"/>
        <v>8.3269178856462997E-2</v>
      </c>
      <c r="BC41" s="22">
        <f t="shared" si="14"/>
        <v>0.11137139075014835</v>
      </c>
      <c r="BD41" s="22"/>
      <c r="BE41" s="22"/>
      <c r="BF41" s="22"/>
      <c r="BG41" s="22"/>
      <c r="BH41" s="22">
        <f t="shared" si="34"/>
        <v>33</v>
      </c>
      <c r="BI41" s="22">
        <f t="shared" si="27"/>
        <v>7.6675641694366387E-2</v>
      </c>
      <c r="BJ41" s="22">
        <f t="shared" si="17"/>
        <v>0.10993779204763723</v>
      </c>
      <c r="BK41" s="22">
        <f t="shared" si="18"/>
        <v>0.14265119845370719</v>
      </c>
      <c r="BL41" s="22"/>
      <c r="BM41" s="22"/>
    </row>
    <row r="42" spans="1:65">
      <c r="A42" s="126" t="s">
        <v>47</v>
      </c>
      <c r="B42" s="126">
        <v>5.1685200000000001E-2</v>
      </c>
      <c r="C42" s="126">
        <v>1.7635000000000001E-3</v>
      </c>
      <c r="D42" s="126">
        <v>-86.83</v>
      </c>
      <c r="E42" s="126">
        <v>0</v>
      </c>
      <c r="F42" s="126">
        <v>4.83419E-2</v>
      </c>
      <c r="G42" s="126">
        <v>5.5259700000000002E-2</v>
      </c>
      <c r="I42" s="126" t="s">
        <v>47</v>
      </c>
      <c r="J42" s="126">
        <v>5.4369399999999998E-2</v>
      </c>
      <c r="K42" s="126">
        <v>4.1947E-3</v>
      </c>
      <c r="L42" s="126">
        <v>-37.74</v>
      </c>
      <c r="M42" s="126">
        <v>0</v>
      </c>
      <c r="N42" s="126">
        <v>4.67394E-2</v>
      </c>
      <c r="O42" s="126">
        <v>6.3244999999999996E-2</v>
      </c>
      <c r="Q42" s="126" t="s">
        <v>47</v>
      </c>
      <c r="R42" s="126">
        <v>7.7882499999999993E-2</v>
      </c>
      <c r="S42" s="126">
        <v>4.4022000000000002E-3</v>
      </c>
      <c r="T42" s="126">
        <v>-45.16</v>
      </c>
      <c r="U42" s="126">
        <v>0</v>
      </c>
      <c r="V42" s="126">
        <v>6.9715200000000005E-2</v>
      </c>
      <c r="W42" s="126">
        <v>8.7006700000000006E-2</v>
      </c>
      <c r="AR42" s="22">
        <f t="shared" si="28"/>
        <v>35</v>
      </c>
      <c r="AS42" s="22">
        <f t="shared" si="35"/>
        <v>5.1801933715417345E-2</v>
      </c>
      <c r="AT42" s="22">
        <f t="shared" si="36"/>
        <v>6.3164098559776491E-2</v>
      </c>
      <c r="AU42" s="22">
        <f t="shared" si="37"/>
        <v>0.10319998203646001</v>
      </c>
      <c r="AV42" s="22"/>
      <c r="AW42" s="22"/>
      <c r="AX42" s="22"/>
      <c r="AY42" s="22"/>
      <c r="AZ42" s="22">
        <f t="shared" si="33"/>
        <v>35</v>
      </c>
      <c r="BA42" s="22">
        <f t="shared" si="26"/>
        <v>7.1133306927406756E-2</v>
      </c>
      <c r="BB42" s="22">
        <f t="shared" si="13"/>
        <v>7.4689511873552092E-2</v>
      </c>
      <c r="BC42" s="22">
        <f t="shared" si="14"/>
        <v>0.1006776751962699</v>
      </c>
      <c r="BD42" s="22"/>
      <c r="BE42" s="22"/>
      <c r="BF42" s="22"/>
      <c r="BG42" s="22"/>
      <c r="BH42" s="22">
        <f t="shared" si="34"/>
        <v>35</v>
      </c>
      <c r="BI42" s="22">
        <f t="shared" si="27"/>
        <v>6.3345107808728554E-2</v>
      </c>
      <c r="BJ42" s="22">
        <f t="shared" si="17"/>
        <v>9.4080394650605387E-2</v>
      </c>
      <c r="BK42" s="22">
        <f t="shared" si="18"/>
        <v>0.12484446455542138</v>
      </c>
      <c r="BL42" s="22"/>
      <c r="BM42" s="22"/>
    </row>
    <row r="43" spans="1:65">
      <c r="A43" s="126" t="s">
        <v>48</v>
      </c>
      <c r="B43" s="126">
        <v>2.2051299999999999E-2</v>
      </c>
      <c r="C43" s="126">
        <v>1.2048E-3</v>
      </c>
      <c r="D43" s="126">
        <v>-69.81</v>
      </c>
      <c r="E43" s="126">
        <v>0</v>
      </c>
      <c r="F43" s="126">
        <v>1.9812E-2</v>
      </c>
      <c r="G43" s="126">
        <v>2.4543700000000002E-2</v>
      </c>
      <c r="I43" s="126" t="s">
        <v>48</v>
      </c>
      <c r="J43" s="126">
        <v>2.84131E-2</v>
      </c>
      <c r="K43" s="126">
        <v>3.1767000000000002E-3</v>
      </c>
      <c r="L43" s="126">
        <v>-31.85</v>
      </c>
      <c r="M43" s="126">
        <v>0</v>
      </c>
      <c r="N43" s="126">
        <v>2.2821899999999999E-2</v>
      </c>
      <c r="O43" s="126">
        <v>3.5374200000000001E-2</v>
      </c>
      <c r="Q43" s="126" t="s">
        <v>48</v>
      </c>
      <c r="R43" s="126">
        <v>5.4832100000000002E-2</v>
      </c>
      <c r="S43" s="126">
        <v>3.9674999999999997E-3</v>
      </c>
      <c r="T43" s="126">
        <v>-40.130000000000003</v>
      </c>
      <c r="U43" s="126">
        <v>0</v>
      </c>
      <c r="V43" s="126">
        <v>4.7582100000000002E-2</v>
      </c>
      <c r="W43" s="126">
        <v>6.3186699999999998E-2</v>
      </c>
      <c r="AR43" s="22">
        <f t="shared" si="28"/>
        <v>37</v>
      </c>
      <c r="AS43" s="22">
        <f t="shared" si="35"/>
        <v>4.9329204004543277E-2</v>
      </c>
      <c r="AT43" s="22">
        <f t="shared" si="36"/>
        <v>6.0438932734373188E-2</v>
      </c>
      <c r="AU43" s="22">
        <f t="shared" si="37"/>
        <v>9.7619344827827109E-2</v>
      </c>
      <c r="AV43" s="22"/>
      <c r="AW43" s="22"/>
      <c r="AX43" s="22"/>
      <c r="AY43" s="22"/>
      <c r="AZ43" s="22">
        <f t="shared" si="33"/>
        <v>37</v>
      </c>
      <c r="BA43" s="22">
        <f t="shared" si="26"/>
        <v>6.6245721323344678E-2</v>
      </c>
      <c r="BB43" s="22">
        <f t="shared" si="13"/>
        <v>7.0563532835969903E-2</v>
      </c>
      <c r="BC43" s="22">
        <f t="shared" si="14"/>
        <v>9.2159325578772405E-2</v>
      </c>
      <c r="BD43" s="22"/>
      <c r="BE43" s="22"/>
      <c r="BF43" s="22"/>
      <c r="BG43" s="22"/>
      <c r="BH43" s="22">
        <f t="shared" si="34"/>
        <v>37</v>
      </c>
      <c r="BI43" s="22">
        <f t="shared" si="27"/>
        <v>5.7204380577844723E-2</v>
      </c>
      <c r="BJ43" s="22">
        <f t="shared" si="17"/>
        <v>8.4308735110567717E-2</v>
      </c>
      <c r="BK43" s="22">
        <f t="shared" si="18"/>
        <v>0.10904703239015708</v>
      </c>
      <c r="BL43" s="22"/>
      <c r="BM43" s="22"/>
    </row>
    <row r="44" spans="1:65">
      <c r="A44" s="126" t="s">
        <v>49</v>
      </c>
      <c r="B44" s="126">
        <v>2.27172E-2</v>
      </c>
      <c r="C44" s="126">
        <v>1.3225999999999999E-3</v>
      </c>
      <c r="D44" s="126">
        <v>-65</v>
      </c>
      <c r="E44" s="126">
        <v>0</v>
      </c>
      <c r="F44" s="126">
        <v>2.0267299999999999E-2</v>
      </c>
      <c r="G44" s="126">
        <v>2.5463199999999998E-2</v>
      </c>
      <c r="I44" s="126" t="s">
        <v>49</v>
      </c>
      <c r="J44" s="126">
        <v>2.9518200000000001E-2</v>
      </c>
      <c r="K44" s="126">
        <v>3.6061999999999999E-3</v>
      </c>
      <c r="L44" s="126">
        <v>-28.83</v>
      </c>
      <c r="M44" s="126">
        <v>0</v>
      </c>
      <c r="N44" s="126">
        <v>2.3232699999999998E-2</v>
      </c>
      <c r="O44" s="126">
        <v>3.7504299999999997E-2</v>
      </c>
      <c r="Q44" s="126" t="s">
        <v>49</v>
      </c>
      <c r="R44" s="126">
        <v>4.9872100000000003E-2</v>
      </c>
      <c r="S44" s="126">
        <v>4.3245000000000002E-3</v>
      </c>
      <c r="T44" s="126">
        <v>-34.58</v>
      </c>
      <c r="U44" s="126">
        <v>0</v>
      </c>
      <c r="V44" s="126">
        <v>4.2077400000000001E-2</v>
      </c>
      <c r="W44" s="126">
        <v>5.9110700000000002E-2</v>
      </c>
      <c r="AR44" s="22">
        <f t="shared" si="28"/>
        <v>39</v>
      </c>
      <c r="AS44" s="22">
        <f t="shared" ref="AS44:AS49" si="38">AS43*EXP(-AS21*2)</f>
        <v>4.6891202550763483E-2</v>
      </c>
      <c r="AT44" s="22">
        <f t="shared" ref="AT44:AT48" si="39">AT43*EXP(-AT21*2)</f>
        <v>5.7754373548859948E-2</v>
      </c>
      <c r="AU44" s="22"/>
      <c r="AV44" s="22"/>
      <c r="AW44" s="22"/>
      <c r="AX44" s="22"/>
      <c r="AY44" s="22"/>
      <c r="AZ44" s="22">
        <f t="shared" si="33"/>
        <v>39</v>
      </c>
      <c r="BA44" s="22">
        <f t="shared" si="26"/>
        <v>6.2796018952090998E-2</v>
      </c>
      <c r="BB44" s="22">
        <f t="shared" si="13"/>
        <v>6.6518298749966037E-2</v>
      </c>
      <c r="BC44" s="22"/>
      <c r="BD44" s="22"/>
      <c r="BE44" s="22"/>
      <c r="BF44" s="22"/>
      <c r="BG44" s="22"/>
      <c r="BH44" s="22">
        <f t="shared" si="34"/>
        <v>39</v>
      </c>
      <c r="BI44" s="22">
        <f t="shared" si="27"/>
        <v>5.2800490422929447E-2</v>
      </c>
      <c r="BJ44" s="22">
        <f t="shared" si="17"/>
        <v>7.6305214572960384E-2</v>
      </c>
      <c r="BK44" s="22"/>
      <c r="BL44" s="22"/>
      <c r="BM44" s="22"/>
    </row>
    <row r="45" spans="1:65">
      <c r="A45" s="126" t="s">
        <v>50</v>
      </c>
      <c r="B45" s="126">
        <v>2.8072900000000001E-2</v>
      </c>
      <c r="C45" s="126">
        <v>1.8431000000000001E-3</v>
      </c>
      <c r="D45" s="126">
        <v>-54.42</v>
      </c>
      <c r="E45" s="126">
        <v>0</v>
      </c>
      <c r="F45" s="126">
        <v>2.4683299999999998E-2</v>
      </c>
      <c r="G45" s="126">
        <v>3.1927900000000002E-2</v>
      </c>
      <c r="I45" s="126" t="s">
        <v>50</v>
      </c>
      <c r="J45" s="126">
        <v>2.5298000000000001E-2</v>
      </c>
      <c r="K45" s="126">
        <v>4.3385999999999997E-3</v>
      </c>
      <c r="L45" s="126">
        <v>-21.44</v>
      </c>
      <c r="M45" s="126">
        <v>0</v>
      </c>
      <c r="N45" s="126">
        <v>1.8076100000000001E-2</v>
      </c>
      <c r="O45" s="126">
        <v>3.5405100000000002E-2</v>
      </c>
      <c r="Q45" s="126" t="s">
        <v>50</v>
      </c>
      <c r="R45" s="126">
        <v>3.5211699999999999E-2</v>
      </c>
      <c r="S45" s="126">
        <v>4.5842000000000001E-3</v>
      </c>
      <c r="T45" s="126">
        <v>-25.7</v>
      </c>
      <c r="U45" s="126">
        <v>0</v>
      </c>
      <c r="V45" s="126">
        <v>2.72816E-2</v>
      </c>
      <c r="W45" s="126">
        <v>4.5446800000000002E-2</v>
      </c>
      <c r="AR45" s="22">
        <f t="shared" si="28"/>
        <v>41</v>
      </c>
      <c r="AS45" s="22">
        <f t="shared" si="38"/>
        <v>4.3237971495352037E-2</v>
      </c>
      <c r="AT45" s="22">
        <f t="shared" si="39"/>
        <v>5.4601059044498475E-2</v>
      </c>
      <c r="AU45" s="22"/>
      <c r="AV45" s="22"/>
      <c r="AW45" s="22"/>
      <c r="AX45" s="22"/>
      <c r="AY45" s="22"/>
      <c r="AZ45" s="22">
        <f t="shared" si="33"/>
        <v>41</v>
      </c>
      <c r="BA45" s="22">
        <f t="shared" si="26"/>
        <v>6.0325076460239054E-2</v>
      </c>
      <c r="BB45" s="22">
        <f t="shared" si="13"/>
        <v>6.3236462873290961E-2</v>
      </c>
      <c r="BC45" s="22"/>
      <c r="BD45" s="22"/>
      <c r="BE45" s="22"/>
      <c r="BF45" s="22"/>
      <c r="BG45" s="22"/>
      <c r="BH45" s="22">
        <f t="shared" si="34"/>
        <v>41</v>
      </c>
      <c r="BI45" s="22">
        <f t="shared" si="27"/>
        <v>4.9089328989064797E-2</v>
      </c>
      <c r="BJ45" s="22">
        <f t="shared" si="17"/>
        <v>7.1116393438112963E-2</v>
      </c>
      <c r="BK45" s="22"/>
      <c r="BL45" s="22"/>
      <c r="BM45" s="22"/>
    </row>
    <row r="46" spans="1:65">
      <c r="A46" s="126" t="s">
        <v>51</v>
      </c>
      <c r="B46" s="126">
        <v>1.48418E-2</v>
      </c>
      <c r="C46" s="126">
        <v>1.6697999999999999E-3</v>
      </c>
      <c r="D46" s="126">
        <v>-37.42</v>
      </c>
      <c r="E46" s="126">
        <v>0</v>
      </c>
      <c r="F46" s="126">
        <v>1.1904700000000001E-2</v>
      </c>
      <c r="G46" s="126">
        <v>1.8503499999999999E-2</v>
      </c>
      <c r="I46" s="126" t="s">
        <v>51</v>
      </c>
      <c r="J46" s="127">
        <v>1.39309E-2</v>
      </c>
      <c r="K46" s="126">
        <v>4.2002999999999997E-3</v>
      </c>
      <c r="L46" s="126">
        <v>-14.17</v>
      </c>
      <c r="M46" s="126">
        <v>0</v>
      </c>
      <c r="N46" s="126">
        <v>7.7149999999999996E-3</v>
      </c>
      <c r="O46" s="126">
        <v>2.5155199999999999E-2</v>
      </c>
      <c r="Q46" s="126" t="s">
        <v>51</v>
      </c>
      <c r="R46" s="127">
        <v>3.9524799999999999E-2</v>
      </c>
      <c r="S46" s="126">
        <v>6.4117999999999996E-3</v>
      </c>
      <c r="T46" s="126">
        <v>-19.920000000000002</v>
      </c>
      <c r="U46" s="126">
        <v>0</v>
      </c>
      <c r="V46" s="126">
        <v>2.8759799999999999E-2</v>
      </c>
      <c r="W46" s="126">
        <v>5.4319100000000002E-2</v>
      </c>
      <c r="AR46" s="22">
        <f t="shared" si="28"/>
        <v>43</v>
      </c>
      <c r="AS46" s="22">
        <f t="shared" si="38"/>
        <v>4.2372284412322013E-2</v>
      </c>
      <c r="AT46" s="22">
        <f t="shared" si="39"/>
        <v>5.3004121728052717E-2</v>
      </c>
      <c r="AU46" s="22"/>
      <c r="AV46" s="22"/>
      <c r="AW46" s="22"/>
      <c r="AX46" s="22"/>
      <c r="AY46" s="22"/>
      <c r="AZ46" s="22">
        <f t="shared" si="33"/>
        <v>43</v>
      </c>
      <c r="BA46" s="22">
        <f t="shared" si="26"/>
        <v>5.9175776593065978E-2</v>
      </c>
      <c r="BB46" s="22">
        <f t="shared" si="13"/>
        <v>6.1498899416282345E-2</v>
      </c>
      <c r="BC46" s="22"/>
      <c r="BD46" s="22"/>
      <c r="BE46" s="22"/>
      <c r="BF46" s="22"/>
      <c r="BG46" s="22"/>
      <c r="BH46" s="22">
        <f t="shared" si="34"/>
        <v>43</v>
      </c>
      <c r="BI46" s="22">
        <f t="shared" si="27"/>
        <v>4.7854209122946675E-2</v>
      </c>
      <c r="BJ46" s="22">
        <f t="shared" si="17"/>
        <v>6.5711127466607344E-2</v>
      </c>
      <c r="BK46" s="22"/>
      <c r="BL46" s="22"/>
      <c r="BM46" s="22"/>
    </row>
    <row r="47" spans="1:65">
      <c r="A47" s="126" t="s">
        <v>52</v>
      </c>
      <c r="B47" s="126">
        <v>1.42609E-2</v>
      </c>
      <c r="C47" s="126">
        <v>2.2271999999999999E-3</v>
      </c>
      <c r="D47" s="126">
        <v>-27.21</v>
      </c>
      <c r="E47" s="126">
        <v>0</v>
      </c>
      <c r="F47" s="126">
        <v>1.0500600000000001E-2</v>
      </c>
      <c r="G47" s="126">
        <v>1.93679E-2</v>
      </c>
      <c r="I47" s="126" t="s">
        <v>52</v>
      </c>
      <c r="J47" s="126">
        <v>1.8304299999999999E-2</v>
      </c>
      <c r="K47" s="126">
        <v>6.9183999999999999E-3</v>
      </c>
      <c r="L47" s="126">
        <v>-10.58</v>
      </c>
      <c r="M47" s="126">
        <v>0</v>
      </c>
      <c r="N47" s="126">
        <v>8.7262999999999993E-3</v>
      </c>
      <c r="O47" s="126">
        <v>3.8395199999999997E-2</v>
      </c>
      <c r="Q47" s="126" t="s">
        <v>52</v>
      </c>
      <c r="R47" s="126">
        <v>3.7191799999999997E-2</v>
      </c>
      <c r="S47" s="126">
        <v>9.2978999999999996E-3</v>
      </c>
      <c r="T47" s="126">
        <v>-13.17</v>
      </c>
      <c r="U47" s="126">
        <v>0</v>
      </c>
      <c r="V47" s="126">
        <v>2.27849E-2</v>
      </c>
      <c r="W47" s="126">
        <v>6.0708199999999997E-2</v>
      </c>
      <c r="AR47" s="22">
        <f t="shared" si="28"/>
        <v>45</v>
      </c>
      <c r="AS47" s="22">
        <f t="shared" si="38"/>
        <v>4.1456342227424323E-2</v>
      </c>
      <c r="AT47" s="22">
        <f t="shared" si="39"/>
        <v>5.1513704495696741E-2</v>
      </c>
      <c r="AU47" s="22"/>
      <c r="AV47" s="22"/>
      <c r="AW47" s="22"/>
      <c r="AX47" s="22"/>
      <c r="AY47" s="22"/>
      <c r="AZ47" s="22">
        <f t="shared" si="33"/>
        <v>45</v>
      </c>
      <c r="BA47" s="22">
        <f t="shared" si="26"/>
        <v>5.8189392517816942E-2</v>
      </c>
      <c r="BB47" s="22">
        <f t="shared" si="13"/>
        <v>5.9288222587317432E-2</v>
      </c>
      <c r="BC47" s="22"/>
      <c r="BD47" s="22"/>
      <c r="BE47" s="22"/>
      <c r="BF47" s="22"/>
      <c r="BG47" s="22"/>
      <c r="BH47" s="22">
        <f t="shared" si="34"/>
        <v>45</v>
      </c>
      <c r="BI47" s="22">
        <f t="shared" si="27"/>
        <v>4.6801641588329557E-2</v>
      </c>
      <c r="BJ47" s="22">
        <f t="shared" si="17"/>
        <v>6.1000659706905658E-2</v>
      </c>
      <c r="BK47" s="22"/>
      <c r="BL47" s="22"/>
      <c r="BM47" s="22"/>
    </row>
    <row r="48" spans="1:65">
      <c r="A48" s="126" t="s">
        <v>53</v>
      </c>
      <c r="B48" s="126">
        <v>1.03661E-2</v>
      </c>
      <c r="C48" s="126">
        <v>3.6649999999999999E-3</v>
      </c>
      <c r="D48" s="126">
        <v>-12.92</v>
      </c>
      <c r="E48" s="126">
        <v>0</v>
      </c>
      <c r="F48" s="126">
        <v>5.1840999999999996E-3</v>
      </c>
      <c r="G48" s="126">
        <v>2.0728199999999999E-2</v>
      </c>
      <c r="I48" s="126" t="s">
        <v>53</v>
      </c>
      <c r="J48" s="127">
        <v>2.88349E-2</v>
      </c>
      <c r="K48" s="126">
        <v>1.66479E-2</v>
      </c>
      <c r="L48" s="126">
        <v>-6.14</v>
      </c>
      <c r="M48" s="126">
        <v>0</v>
      </c>
      <c r="N48" s="126">
        <v>9.2998999999999998E-3</v>
      </c>
      <c r="O48" s="126">
        <v>8.9404700000000004E-2</v>
      </c>
      <c r="Q48" s="126" t="s">
        <v>53</v>
      </c>
      <c r="R48" s="127">
        <v>2.4055300000000002E-2</v>
      </c>
      <c r="S48" s="126">
        <v>1.3888299999999999E-2</v>
      </c>
      <c r="T48" s="126">
        <v>-6.46</v>
      </c>
      <c r="U48" s="126">
        <v>0</v>
      </c>
      <c r="V48" s="126">
        <v>7.7583000000000001E-3</v>
      </c>
      <c r="W48" s="126">
        <v>7.4584999999999999E-2</v>
      </c>
      <c r="AR48" s="22">
        <f t="shared" si="28"/>
        <v>47</v>
      </c>
      <c r="AS48" s="22">
        <f t="shared" si="38"/>
        <v>4.1167959797110715E-2</v>
      </c>
      <c r="AT48" s="22">
        <f t="shared" si="39"/>
        <v>5.0456706874377949E-2</v>
      </c>
      <c r="AU48" s="22"/>
      <c r="AV48" s="22"/>
      <c r="AW48" s="22"/>
      <c r="AX48" s="22"/>
      <c r="AY48" s="22"/>
      <c r="AZ48" s="22">
        <f t="shared" si="33"/>
        <v>47</v>
      </c>
      <c r="BA48" s="22">
        <f t="shared" si="26"/>
        <v>5.75330795544126E-2</v>
      </c>
      <c r="BB48" s="22">
        <f t="shared" si="13"/>
        <v>5.5965804986252615E-2</v>
      </c>
      <c r="BC48" s="22"/>
      <c r="BD48" s="22"/>
      <c r="BE48" s="22"/>
      <c r="BF48" s="22"/>
      <c r="BG48" s="22"/>
      <c r="BH48" s="22">
        <f t="shared" si="34"/>
        <v>47</v>
      </c>
      <c r="BI48" s="22">
        <f t="shared" si="27"/>
        <v>4.5395268383224698E-2</v>
      </c>
      <c r="BJ48" s="22">
        <f t="shared" si="17"/>
        <v>5.8135359674309724E-2</v>
      </c>
      <c r="BK48" s="22"/>
      <c r="BL48" s="22"/>
      <c r="BM48" s="22"/>
    </row>
    <row r="49" spans="1:65">
      <c r="AR49" s="22">
        <f t="shared" si="28"/>
        <v>49</v>
      </c>
      <c r="AS49" s="22">
        <f t="shared" si="38"/>
        <v>4.0704061514555891E-2</v>
      </c>
      <c r="AT49" s="22"/>
      <c r="AU49" s="22"/>
      <c r="AV49" s="22"/>
      <c r="AW49" s="22"/>
      <c r="AX49" s="22"/>
      <c r="AY49" s="22"/>
      <c r="AZ49" s="22">
        <f t="shared" si="33"/>
        <v>49</v>
      </c>
      <c r="BA49" s="22">
        <f t="shared" si="26"/>
        <v>5.7153102685785988E-2</v>
      </c>
      <c r="BB49" s="22"/>
      <c r="BC49" s="22"/>
      <c r="BD49" s="22"/>
      <c r="BE49" s="22"/>
      <c r="BF49" s="22"/>
      <c r="BG49" s="22"/>
      <c r="BH49" s="22">
        <f t="shared" si="34"/>
        <v>49</v>
      </c>
      <c r="BI49" s="22">
        <f t="shared" si="27"/>
        <v>4.5182745579052969E-2</v>
      </c>
      <c r="BJ49" s="22"/>
      <c r="BK49" s="22"/>
      <c r="BL49" s="22"/>
      <c r="BM49" s="22"/>
    </row>
    <row r="50" spans="1:65">
      <c r="A50" s="126" t="s">
        <v>125</v>
      </c>
      <c r="B50" s="126" t="s">
        <v>126</v>
      </c>
      <c r="C50" s="126" t="s">
        <v>111</v>
      </c>
      <c r="D50" s="126" t="s">
        <v>112</v>
      </c>
      <c r="E50" s="126" t="s">
        <v>113</v>
      </c>
      <c r="F50" s="126" t="s">
        <v>114</v>
      </c>
      <c r="G50" s="126" t="s">
        <v>115</v>
      </c>
      <c r="I50" s="126" t="s">
        <v>125</v>
      </c>
      <c r="J50" s="126" t="s">
        <v>126</v>
      </c>
      <c r="K50" s="126" t="s">
        <v>111</v>
      </c>
      <c r="L50" s="126" t="s">
        <v>112</v>
      </c>
      <c r="M50" s="126" t="s">
        <v>113</v>
      </c>
      <c r="N50" s="126" t="s">
        <v>114</v>
      </c>
      <c r="O50" s="126" t="s">
        <v>115</v>
      </c>
      <c r="Q50" s="126" t="s">
        <v>125</v>
      </c>
      <c r="R50" s="126" t="s">
        <v>126</v>
      </c>
      <c r="S50" s="126" t="s">
        <v>111</v>
      </c>
      <c r="T50" s="126" t="s">
        <v>112</v>
      </c>
      <c r="U50" s="126" t="s">
        <v>113</v>
      </c>
      <c r="V50" s="126" t="s">
        <v>114</v>
      </c>
      <c r="W50" s="126" t="s">
        <v>115</v>
      </c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  <c r="BI50" s="22"/>
      <c r="BJ50" s="22"/>
      <c r="BK50" s="22"/>
      <c r="BL50" s="22"/>
      <c r="BM50" s="22"/>
    </row>
    <row r="51" spans="1:65">
      <c r="A51" s="126"/>
      <c r="B51" s="126"/>
      <c r="C51" s="126"/>
      <c r="D51" s="126"/>
      <c r="E51" s="126"/>
      <c r="F51" s="126"/>
      <c r="G51" s="126"/>
      <c r="I51" s="126"/>
      <c r="J51" s="126"/>
      <c r="K51" s="126"/>
      <c r="L51" s="126"/>
      <c r="M51" s="126"/>
      <c r="N51" s="126"/>
      <c r="O51" s="126"/>
      <c r="Q51" s="126"/>
      <c r="R51" s="126"/>
      <c r="S51" s="126"/>
      <c r="T51" s="126"/>
      <c r="U51" s="126"/>
      <c r="V51" s="126"/>
      <c r="W51" s="126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  <c r="BI51" s="22"/>
      <c r="BJ51" s="22"/>
      <c r="BK51" s="22"/>
      <c r="BL51" s="22"/>
      <c r="BM51" s="22"/>
    </row>
    <row r="52" spans="1:65">
      <c r="A52" s="126" t="s">
        <v>35</v>
      </c>
      <c r="B52" s="126">
        <v>2.0975799999999999E-2</v>
      </c>
      <c r="C52" s="126">
        <v>2.7970000000000002E-4</v>
      </c>
      <c r="D52" s="126">
        <v>-289.77999999999997</v>
      </c>
      <c r="E52" s="126">
        <v>0</v>
      </c>
      <c r="F52" s="126">
        <v>2.04347E-2</v>
      </c>
      <c r="G52" s="126">
        <v>2.15313E-2</v>
      </c>
      <c r="I52" s="126" t="s">
        <v>35</v>
      </c>
      <c r="J52" s="126">
        <v>1.34815E-2</v>
      </c>
      <c r="K52" s="126">
        <v>4.0319999999999999E-4</v>
      </c>
      <c r="L52" s="126">
        <v>-143.99</v>
      </c>
      <c r="M52" s="126">
        <v>0</v>
      </c>
      <c r="N52" s="126">
        <v>1.2714E-2</v>
      </c>
      <c r="O52" s="126">
        <v>1.42954E-2</v>
      </c>
      <c r="Q52" s="126" t="s">
        <v>35</v>
      </c>
      <c r="R52" s="126">
        <v>5.2950999999999996E-3</v>
      </c>
      <c r="S52" s="126">
        <v>2.5389999999999999E-4</v>
      </c>
      <c r="T52" s="126">
        <v>-109.31</v>
      </c>
      <c r="U52" s="126">
        <v>0</v>
      </c>
      <c r="V52" s="126">
        <v>4.8202000000000002E-3</v>
      </c>
      <c r="W52" s="126">
        <v>5.8168999999999998E-3</v>
      </c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  <c r="BI52" s="22"/>
      <c r="BJ52" s="22"/>
      <c r="BK52" s="22"/>
      <c r="BL52" s="22"/>
      <c r="BM52" s="22"/>
    </row>
    <row r="53" spans="1:65">
      <c r="A53" s="126" t="s">
        <v>36</v>
      </c>
      <c r="B53" s="126">
        <v>4.2782100000000003E-2</v>
      </c>
      <c r="C53" s="126">
        <v>4.1159999999999998E-4</v>
      </c>
      <c r="D53" s="126">
        <v>-327.58999999999997</v>
      </c>
      <c r="E53" s="126">
        <v>0</v>
      </c>
      <c r="F53" s="126">
        <v>4.1982999999999999E-2</v>
      </c>
      <c r="G53" s="126">
        <v>4.3596500000000003E-2</v>
      </c>
      <c r="I53" s="126" t="s">
        <v>36</v>
      </c>
      <c r="J53" s="126">
        <v>3.63922E-2</v>
      </c>
      <c r="K53" s="126">
        <v>6.7860000000000001E-4</v>
      </c>
      <c r="L53" s="126">
        <v>-177.69</v>
      </c>
      <c r="M53" s="126">
        <v>0</v>
      </c>
      <c r="N53" s="126">
        <v>3.5086100000000002E-2</v>
      </c>
      <c r="O53" s="126">
        <v>3.7746799999999997E-2</v>
      </c>
      <c r="Q53" s="126" t="s">
        <v>36</v>
      </c>
      <c r="R53" s="126">
        <v>1.5366299999999999E-2</v>
      </c>
      <c r="S53" s="126">
        <v>4.3689999999999999E-4</v>
      </c>
      <c r="T53" s="126">
        <v>-146.86000000000001</v>
      </c>
      <c r="U53" s="126">
        <v>0</v>
      </c>
      <c r="V53" s="126">
        <v>1.45334E-2</v>
      </c>
      <c r="W53" s="126">
        <v>1.6246900000000002E-2</v>
      </c>
      <c r="AR53" s="22"/>
      <c r="AS53" s="22" t="str">
        <f>AU28</f>
        <v>1975-84</v>
      </c>
      <c r="AT53" s="22"/>
      <c r="AU53" s="22"/>
      <c r="AV53" s="22"/>
      <c r="AW53" s="22"/>
      <c r="AX53" s="22" t="str">
        <f>AV28</f>
        <v>1985-94</v>
      </c>
      <c r="AY53" s="22"/>
      <c r="AZ53" s="22"/>
      <c r="BA53" s="22"/>
      <c r="BB53" s="22"/>
      <c r="BC53" s="22" t="str">
        <f>AW28</f>
        <v>1995+</v>
      </c>
      <c r="BD53" s="22"/>
      <c r="BE53" s="22"/>
      <c r="BF53" s="22"/>
      <c r="BG53" s="22"/>
      <c r="BH53" s="22"/>
      <c r="BI53" s="22"/>
      <c r="BJ53" s="22"/>
      <c r="BK53" s="22"/>
      <c r="BL53" s="22"/>
      <c r="BM53" s="22"/>
    </row>
    <row r="54" spans="1:65">
      <c r="A54" s="126" t="s">
        <v>37</v>
      </c>
      <c r="B54" s="126">
        <v>0.1241892</v>
      </c>
      <c r="C54" s="126">
        <v>7.5040000000000003E-4</v>
      </c>
      <c r="D54" s="126">
        <v>-345.21</v>
      </c>
      <c r="E54" s="126">
        <v>0</v>
      </c>
      <c r="F54" s="126">
        <v>0.12272710000000001</v>
      </c>
      <c r="G54" s="126">
        <v>0.1256688</v>
      </c>
      <c r="I54" s="126" t="s">
        <v>37</v>
      </c>
      <c r="J54" s="126">
        <v>9.08775E-2</v>
      </c>
      <c r="K54" s="126">
        <v>1.1314000000000001E-3</v>
      </c>
      <c r="L54" s="126">
        <v>-192.64</v>
      </c>
      <c r="M54" s="126">
        <v>0</v>
      </c>
      <c r="N54" s="126">
        <v>8.8686899999999999E-2</v>
      </c>
      <c r="O54" s="126">
        <v>9.3122300000000005E-2</v>
      </c>
      <c r="Q54" s="126" t="s">
        <v>37</v>
      </c>
      <c r="R54" s="126">
        <v>4.28406E-2</v>
      </c>
      <c r="S54" s="126">
        <v>7.4839999999999998E-4</v>
      </c>
      <c r="T54" s="126">
        <v>-180.34</v>
      </c>
      <c r="U54" s="126">
        <v>0</v>
      </c>
      <c r="V54" s="126">
        <v>4.1398699999999997E-2</v>
      </c>
      <c r="W54" s="126">
        <v>4.4332799999999999E-2</v>
      </c>
      <c r="AR54" s="22"/>
      <c r="AS54" s="22" t="str">
        <f>AR5</f>
        <v>Never Enter Primary</v>
      </c>
      <c r="AT54" s="22" t="str">
        <f>AZ5</f>
        <v>Enter Primary</v>
      </c>
      <c r="AU54" s="22" t="str">
        <f>BH5</f>
        <v>Finish Primary</v>
      </c>
      <c r="AV54" s="22"/>
      <c r="AW54" s="22"/>
      <c r="AX54" s="22" t="str">
        <f>AS54</f>
        <v>Never Enter Primary</v>
      </c>
      <c r="AY54" s="22" t="str">
        <f t="shared" ref="AY54:AZ54" si="40">AT54</f>
        <v>Enter Primary</v>
      </c>
      <c r="AZ54" s="22" t="str">
        <f t="shared" si="40"/>
        <v>Finish Primary</v>
      </c>
      <c r="BA54" s="22"/>
      <c r="BB54" s="22"/>
      <c r="BC54" s="22" t="str">
        <f>AX54</f>
        <v>Never Enter Primary</v>
      </c>
      <c r="BD54" s="22" t="str">
        <f t="shared" ref="BD54:BE54" si="41">AY54</f>
        <v>Enter Primary</v>
      </c>
      <c r="BE54" s="22" t="str">
        <f t="shared" si="41"/>
        <v>Finish Primary</v>
      </c>
      <c r="BF54" s="22"/>
      <c r="BG54" s="22"/>
      <c r="BH54" s="22"/>
      <c r="BI54" s="22"/>
      <c r="BJ54" s="22"/>
      <c r="BK54" s="22"/>
      <c r="BL54" s="22"/>
      <c r="BM54" s="22"/>
    </row>
    <row r="55" spans="1:65">
      <c r="A55" s="126" t="s">
        <v>38</v>
      </c>
      <c r="B55" s="126">
        <v>0.1040534</v>
      </c>
      <c r="C55" s="126">
        <v>7.8459999999999999E-4</v>
      </c>
      <c r="D55" s="126">
        <v>-300.11</v>
      </c>
      <c r="E55" s="126">
        <v>0</v>
      </c>
      <c r="F55" s="126">
        <v>0.10252699999999999</v>
      </c>
      <c r="G55" s="126">
        <v>0.1056026</v>
      </c>
      <c r="I55" s="126" t="s">
        <v>38</v>
      </c>
      <c r="J55" s="126">
        <v>9.3645300000000001E-2</v>
      </c>
      <c r="K55" s="126">
        <v>1.2731000000000001E-3</v>
      </c>
      <c r="L55" s="126">
        <v>-174.21</v>
      </c>
      <c r="M55" s="126">
        <v>0</v>
      </c>
      <c r="N55" s="126">
        <v>9.1183100000000003E-2</v>
      </c>
      <c r="O55" s="126">
        <v>9.6173999999999996E-2</v>
      </c>
      <c r="Q55" s="126" t="s">
        <v>38</v>
      </c>
      <c r="R55" s="126">
        <v>5.4835799999999997E-2</v>
      </c>
      <c r="S55" s="126">
        <v>8.9159999999999999E-4</v>
      </c>
      <c r="T55" s="126">
        <v>-178.58</v>
      </c>
      <c r="U55" s="126">
        <v>0</v>
      </c>
      <c r="V55" s="126">
        <v>5.3115999999999997E-2</v>
      </c>
      <c r="W55" s="126">
        <v>5.6611399999999999E-2</v>
      </c>
      <c r="AR55" s="22" t="str">
        <f t="shared" ref="AR55:AR69" si="42">AR29</f>
        <v>Start</v>
      </c>
      <c r="AS55" s="22">
        <f t="shared" ref="AS55:AS69" si="43">AU29</f>
        <v>1</v>
      </c>
      <c r="AT55" s="22">
        <f t="shared" ref="AT55:AT69" si="44">BC29</f>
        <v>1</v>
      </c>
      <c r="AU55" s="22">
        <f t="shared" ref="AU55:AU69" si="45">BK29</f>
        <v>1</v>
      </c>
      <c r="AV55" s="22"/>
      <c r="AW55" s="22" t="str">
        <f>AR55</f>
        <v>Start</v>
      </c>
      <c r="AX55" s="22">
        <f t="shared" ref="AX55:AX64" si="46">AV29</f>
        <v>1</v>
      </c>
      <c r="AY55" s="22">
        <f t="shared" ref="AY55:AY64" si="47">BD29</f>
        <v>1</v>
      </c>
      <c r="AZ55" s="22">
        <f t="shared" ref="AZ55:AZ64" si="48">BL29</f>
        <v>1</v>
      </c>
      <c r="BA55" s="22"/>
      <c r="BB55" s="22" t="s">
        <v>34</v>
      </c>
      <c r="BC55" s="22">
        <f>AW29</f>
        <v>1</v>
      </c>
      <c r="BD55" s="22">
        <f>BE29</f>
        <v>1</v>
      </c>
      <c r="BE55" s="22">
        <f>BM29</f>
        <v>1</v>
      </c>
      <c r="BF55" s="22"/>
      <c r="BG55" s="22"/>
      <c r="BH55" s="22"/>
      <c r="BI55" s="22"/>
      <c r="BJ55" s="22"/>
      <c r="BK55" s="22"/>
      <c r="BL55" s="22"/>
      <c r="BM55" s="22"/>
    </row>
    <row r="56" spans="1:65">
      <c r="A56" s="126" t="s">
        <v>39</v>
      </c>
      <c r="B56" s="126">
        <v>0.16560030000000001</v>
      </c>
      <c r="C56" s="126">
        <v>1.1413E-3</v>
      </c>
      <c r="D56" s="126">
        <v>-260.92</v>
      </c>
      <c r="E56" s="126">
        <v>0</v>
      </c>
      <c r="F56" s="126">
        <v>0.16337850000000001</v>
      </c>
      <c r="G56" s="126">
        <v>0.16785230000000001</v>
      </c>
      <c r="I56" s="126" t="s">
        <v>39</v>
      </c>
      <c r="J56" s="126">
        <v>0.1446153</v>
      </c>
      <c r="K56" s="126">
        <v>1.7941000000000001E-3</v>
      </c>
      <c r="L56" s="126">
        <v>-155.86000000000001</v>
      </c>
      <c r="M56" s="126">
        <v>0</v>
      </c>
      <c r="N56" s="126">
        <v>0.1411413</v>
      </c>
      <c r="O56" s="126">
        <v>0.1481749</v>
      </c>
      <c r="Q56" s="126" t="s">
        <v>39</v>
      </c>
      <c r="R56" s="126">
        <v>9.2509499999999995E-2</v>
      </c>
      <c r="S56" s="126">
        <v>1.2516999999999999E-3</v>
      </c>
      <c r="T56" s="126">
        <v>-175.93</v>
      </c>
      <c r="U56" s="126">
        <v>0</v>
      </c>
      <c r="V56" s="126">
        <v>9.0088399999999999E-2</v>
      </c>
      <c r="W56" s="126">
        <v>9.4995599999999999E-2</v>
      </c>
      <c r="AR56" s="22">
        <f t="shared" si="42"/>
        <v>11</v>
      </c>
      <c r="AS56" s="22">
        <f t="shared" si="43"/>
        <v>0.95891619099298742</v>
      </c>
      <c r="AT56" s="22">
        <f t="shared" si="44"/>
        <v>0.97339725655654719</v>
      </c>
      <c r="AU56" s="22">
        <f t="shared" si="45"/>
        <v>0.98946567873838986</v>
      </c>
      <c r="AV56" s="22"/>
      <c r="AW56" s="22">
        <f t="shared" ref="AW56:AW69" si="49">AR56</f>
        <v>11</v>
      </c>
      <c r="AX56" s="22">
        <f t="shared" si="46"/>
        <v>0.95913753439191418</v>
      </c>
      <c r="AY56" s="22">
        <f t="shared" si="47"/>
        <v>0.9750499290630551</v>
      </c>
      <c r="AZ56" s="22">
        <f t="shared" si="48"/>
        <v>0.99233333991693939</v>
      </c>
      <c r="BA56" s="22"/>
      <c r="BB56" s="22">
        <v>11</v>
      </c>
      <c r="BC56" s="22">
        <f>AW30</f>
        <v>0.96379718067314046</v>
      </c>
      <c r="BD56" s="22">
        <f>BE30</f>
        <v>0.98167360861042119</v>
      </c>
      <c r="BE56" s="22">
        <f>BM30</f>
        <v>0.99367548447614262</v>
      </c>
      <c r="BF56" s="22"/>
      <c r="BG56" s="22"/>
      <c r="BH56" s="22"/>
      <c r="BI56" s="22"/>
      <c r="BJ56" s="22"/>
      <c r="BK56" s="22"/>
      <c r="BL56" s="22"/>
      <c r="BM56" s="22"/>
    </row>
    <row r="57" spans="1:65">
      <c r="A57" s="126" t="s">
        <v>40</v>
      </c>
      <c r="B57" s="126">
        <v>0.2056577</v>
      </c>
      <c r="C57" s="126">
        <v>1.5397E-3</v>
      </c>
      <c r="D57" s="126">
        <v>-211.25</v>
      </c>
      <c r="E57" s="126">
        <v>0</v>
      </c>
      <c r="F57" s="126">
        <v>0.20266200000000001</v>
      </c>
      <c r="G57" s="126">
        <v>0.20869760000000001</v>
      </c>
      <c r="I57" s="126" t="s">
        <v>40</v>
      </c>
      <c r="J57" s="126">
        <v>0.17245189999999999</v>
      </c>
      <c r="K57" s="126">
        <v>2.3026000000000001E-3</v>
      </c>
      <c r="L57" s="126">
        <v>-131.63999999999999</v>
      </c>
      <c r="M57" s="126">
        <v>0</v>
      </c>
      <c r="N57" s="126">
        <v>0.16799729999999999</v>
      </c>
      <c r="O57" s="126">
        <v>0.1770245</v>
      </c>
      <c r="Q57" s="126" t="s">
        <v>40</v>
      </c>
      <c r="R57" s="126">
        <v>0.1178739</v>
      </c>
      <c r="S57" s="126">
        <v>1.5735E-3</v>
      </c>
      <c r="T57" s="126">
        <v>-160.18</v>
      </c>
      <c r="U57" s="126">
        <v>0</v>
      </c>
      <c r="V57" s="126">
        <v>0.11483</v>
      </c>
      <c r="W57" s="126">
        <v>0.1209986</v>
      </c>
      <c r="AR57" s="22">
        <f t="shared" si="42"/>
        <v>13</v>
      </c>
      <c r="AS57" s="22">
        <f t="shared" si="43"/>
        <v>0.88027950730812865</v>
      </c>
      <c r="AT57" s="22">
        <f t="shared" si="44"/>
        <v>0.90506600883755828</v>
      </c>
      <c r="AU57" s="22">
        <f t="shared" si="45"/>
        <v>0.95951934710629239</v>
      </c>
      <c r="AV57" s="22"/>
      <c r="AW57" s="22">
        <f t="shared" si="49"/>
        <v>13</v>
      </c>
      <c r="AX57" s="22">
        <f t="shared" si="46"/>
        <v>0.87559887339547526</v>
      </c>
      <c r="AY57" s="22">
        <f t="shared" si="47"/>
        <v>0.91288734127876192</v>
      </c>
      <c r="AZ57" s="22">
        <f t="shared" si="48"/>
        <v>0.96994801665313879</v>
      </c>
      <c r="BA57" s="22"/>
      <c r="BB57" s="22">
        <v>13</v>
      </c>
      <c r="BC57" s="22">
        <f>AW31</f>
        <v>0.88961650711333295</v>
      </c>
      <c r="BD57" s="22">
        <f>BE31</f>
        <v>0.93388348213206873</v>
      </c>
      <c r="BE57" s="22">
        <f>BM31</f>
        <v>0.97958545687243481</v>
      </c>
      <c r="BF57" s="22"/>
      <c r="BG57" s="22"/>
      <c r="BH57" s="22"/>
      <c r="BI57" s="22"/>
      <c r="BJ57" s="22"/>
      <c r="BK57" s="22"/>
      <c r="BL57" s="22"/>
      <c r="BM57" s="22"/>
    </row>
    <row r="58" spans="1:65">
      <c r="A58" s="126" t="s">
        <v>41</v>
      </c>
      <c r="B58" s="126">
        <v>0.1089133</v>
      </c>
      <c r="C58" s="126">
        <v>1.2788000000000001E-3</v>
      </c>
      <c r="D58" s="126">
        <v>-188.84</v>
      </c>
      <c r="E58" s="126">
        <v>0</v>
      </c>
      <c r="F58" s="126">
        <v>0.10643560000000001</v>
      </c>
      <c r="G58" s="126">
        <v>0.1114487</v>
      </c>
      <c r="I58" s="126" t="s">
        <v>41</v>
      </c>
      <c r="J58" s="126">
        <v>0.11642619999999999</v>
      </c>
      <c r="K58" s="126">
        <v>2.1508999999999999E-3</v>
      </c>
      <c r="L58" s="126">
        <v>-116.41</v>
      </c>
      <c r="M58" s="126">
        <v>0</v>
      </c>
      <c r="N58" s="126">
        <v>0.112286</v>
      </c>
      <c r="O58" s="126">
        <v>0.1207191</v>
      </c>
      <c r="Q58" s="126" t="s">
        <v>41</v>
      </c>
      <c r="R58" s="126">
        <v>0.1039254</v>
      </c>
      <c r="S58" s="126">
        <v>1.6373E-3</v>
      </c>
      <c r="T58" s="126">
        <v>-143.71</v>
      </c>
      <c r="U58" s="126">
        <v>0</v>
      </c>
      <c r="V58" s="126">
        <v>0.1007654</v>
      </c>
      <c r="W58" s="126">
        <v>0.1071844</v>
      </c>
      <c r="AR58" s="22">
        <f t="shared" si="42"/>
        <v>15</v>
      </c>
      <c r="AS58" s="22">
        <f t="shared" si="43"/>
        <v>0.68667497941206224</v>
      </c>
      <c r="AT58" s="22">
        <f t="shared" si="44"/>
        <v>0.75464910451525791</v>
      </c>
      <c r="AU58" s="22">
        <f t="shared" si="45"/>
        <v>0.88073014966951246</v>
      </c>
      <c r="AV58" s="22"/>
      <c r="AW58" s="22">
        <f t="shared" si="49"/>
        <v>15</v>
      </c>
      <c r="AX58" s="22">
        <f t="shared" si="46"/>
        <v>0.68660878713456563</v>
      </c>
      <c r="AY58" s="22">
        <f t="shared" si="47"/>
        <v>0.76731674251406101</v>
      </c>
      <c r="AZ58" s="22">
        <f t="shared" si="48"/>
        <v>0.90278576660239107</v>
      </c>
      <c r="BA58" s="22"/>
      <c r="BB58" s="22">
        <v>15</v>
      </c>
      <c r="BC58" s="22">
        <f>AW32</f>
        <v>0.70716391084909969</v>
      </c>
      <c r="BD58" s="22">
        <f>BE32</f>
        <v>0.80789223651940301</v>
      </c>
      <c r="BE58" s="22">
        <f>BM32</f>
        <v>0.91671798034333973</v>
      </c>
      <c r="BF58" s="22"/>
      <c r="BG58" s="22"/>
      <c r="BH58" s="22"/>
      <c r="BI58" s="22"/>
      <c r="BJ58" s="22"/>
      <c r="BK58" s="22"/>
      <c r="BL58" s="22"/>
      <c r="BM58" s="22"/>
    </row>
    <row r="59" spans="1:65">
      <c r="A59" s="126" t="s">
        <v>42</v>
      </c>
      <c r="B59" s="126">
        <v>0.12717500000000001</v>
      </c>
      <c r="C59" s="126">
        <v>1.5357000000000001E-3</v>
      </c>
      <c r="D59" s="126">
        <v>-170.78</v>
      </c>
      <c r="E59" s="126">
        <v>0</v>
      </c>
      <c r="F59" s="126">
        <v>0.1242004</v>
      </c>
      <c r="G59" s="126">
        <v>0.1302208</v>
      </c>
      <c r="I59" s="126" t="s">
        <v>42</v>
      </c>
      <c r="J59" s="126">
        <v>0.1343599</v>
      </c>
      <c r="K59" s="126">
        <v>2.5858000000000001E-3</v>
      </c>
      <c r="L59" s="126">
        <v>-104.3</v>
      </c>
      <c r="M59" s="126">
        <v>0</v>
      </c>
      <c r="N59" s="126">
        <v>0.12938630000000001</v>
      </c>
      <c r="O59" s="126">
        <v>0.1395247</v>
      </c>
      <c r="Q59" s="126" t="s">
        <v>42</v>
      </c>
      <c r="R59" s="126">
        <v>0.1294244</v>
      </c>
      <c r="S59" s="126">
        <v>2.0317E-3</v>
      </c>
      <c r="T59" s="126">
        <v>-130.25</v>
      </c>
      <c r="U59" s="126">
        <v>0</v>
      </c>
      <c r="V59" s="126">
        <v>0.125503</v>
      </c>
      <c r="W59" s="126">
        <v>0.13346830000000001</v>
      </c>
      <c r="AR59" s="22">
        <f t="shared" si="42"/>
        <v>17</v>
      </c>
      <c r="AS59" s="22">
        <f t="shared" si="43"/>
        <v>0.55766268865682378</v>
      </c>
      <c r="AT59" s="22">
        <f t="shared" si="44"/>
        <v>0.62575710147070729</v>
      </c>
      <c r="AU59" s="22">
        <f t="shared" si="45"/>
        <v>0.78924727831082331</v>
      </c>
      <c r="AV59" s="22"/>
      <c r="AW59" s="22">
        <f t="shared" si="49"/>
        <v>17</v>
      </c>
      <c r="AX59" s="22">
        <f t="shared" si="46"/>
        <v>0.55059641355394118</v>
      </c>
      <c r="AY59" s="22">
        <f t="shared" si="47"/>
        <v>0.63651684263958164</v>
      </c>
      <c r="AZ59" s="22">
        <f t="shared" si="48"/>
        <v>0.81824244398778079</v>
      </c>
      <c r="BA59" s="22"/>
      <c r="BB59" s="22">
        <v>17</v>
      </c>
      <c r="BC59" s="22">
        <f>AW33</f>
        <v>0.53924093728582123</v>
      </c>
      <c r="BD59" s="22">
        <f>BE33</f>
        <v>0.67231977230239959</v>
      </c>
      <c r="BE59" s="22">
        <f>BM33</f>
        <v>0.82446795806468476</v>
      </c>
      <c r="BF59" s="22"/>
      <c r="BG59" s="22"/>
      <c r="BH59" s="22"/>
      <c r="BI59" s="22"/>
      <c r="BJ59" s="22"/>
      <c r="BK59" s="22"/>
      <c r="BL59" s="22"/>
      <c r="BM59" s="22"/>
    </row>
    <row r="60" spans="1:65">
      <c r="A60" s="126" t="s">
        <v>43</v>
      </c>
      <c r="B60" s="126">
        <v>5.6540899999999998E-2</v>
      </c>
      <c r="C60" s="126">
        <v>1.1379000000000001E-3</v>
      </c>
      <c r="D60" s="126">
        <v>-142.75</v>
      </c>
      <c r="E60" s="126">
        <v>0</v>
      </c>
      <c r="F60" s="126">
        <v>5.4354100000000002E-2</v>
      </c>
      <c r="G60" s="126">
        <v>5.8815699999999999E-2</v>
      </c>
      <c r="I60" s="126" t="s">
        <v>43</v>
      </c>
      <c r="J60" s="126">
        <v>7.7424800000000002E-2</v>
      </c>
      <c r="K60" s="126">
        <v>2.2120999999999998E-3</v>
      </c>
      <c r="L60" s="126">
        <v>-89.55</v>
      </c>
      <c r="M60" s="126">
        <v>0</v>
      </c>
      <c r="N60" s="126">
        <v>7.3208200000000001E-2</v>
      </c>
      <c r="O60" s="126">
        <v>8.1884200000000004E-2</v>
      </c>
      <c r="Q60" s="126" t="s">
        <v>43</v>
      </c>
      <c r="R60" s="126">
        <v>9.8889099999999994E-2</v>
      </c>
      <c r="S60" s="126">
        <v>2.0122999999999999E-3</v>
      </c>
      <c r="T60" s="126">
        <v>-113.7</v>
      </c>
      <c r="U60" s="126">
        <v>0</v>
      </c>
      <c r="V60" s="126">
        <v>9.5022700000000002E-2</v>
      </c>
      <c r="W60" s="126">
        <v>0.1029128</v>
      </c>
      <c r="AR60" s="22">
        <f t="shared" si="42"/>
        <v>19</v>
      </c>
      <c r="AS60" s="22">
        <f t="shared" si="43"/>
        <v>0.40043589007746255</v>
      </c>
      <c r="AT60" s="22">
        <f t="shared" si="44"/>
        <v>0.46859163692752437</v>
      </c>
      <c r="AU60" s="22">
        <f t="shared" si="45"/>
        <v>0.65593433115206734</v>
      </c>
      <c r="AV60" s="22"/>
      <c r="AW60" s="22">
        <f t="shared" si="49"/>
        <v>19</v>
      </c>
      <c r="AX60" s="22">
        <f t="shared" si="46"/>
        <v>0.40954348125293583</v>
      </c>
      <c r="AY60" s="22">
        <f t="shared" si="47"/>
        <v>0.48548465419477488</v>
      </c>
      <c r="AZ60" s="22">
        <f t="shared" si="48"/>
        <v>0.69464816431149012</v>
      </c>
      <c r="BA60" s="22"/>
      <c r="BB60" s="22">
        <v>19</v>
      </c>
      <c r="BC60" s="22"/>
      <c r="BD60" s="22"/>
      <c r="BE60" s="22"/>
      <c r="BF60" s="22"/>
      <c r="BG60" s="22"/>
      <c r="BH60" s="22"/>
      <c r="BI60" s="22"/>
      <c r="BJ60" s="22"/>
      <c r="BK60" s="22"/>
      <c r="BL60" s="22"/>
      <c r="BM60" s="22"/>
    </row>
    <row r="61" spans="1:65">
      <c r="A61" s="126" t="s">
        <v>44</v>
      </c>
      <c r="B61" s="126">
        <v>5.5178199999999997E-2</v>
      </c>
      <c r="C61" s="126">
        <v>1.2681999999999999E-3</v>
      </c>
      <c r="D61" s="126">
        <v>-126.05</v>
      </c>
      <c r="E61" s="126">
        <v>0</v>
      </c>
      <c r="F61" s="126">
        <v>5.2747700000000002E-2</v>
      </c>
      <c r="G61" s="126">
        <v>5.77207E-2</v>
      </c>
      <c r="I61" s="126" t="s">
        <v>44</v>
      </c>
      <c r="J61" s="126">
        <v>8.4631300000000007E-2</v>
      </c>
      <c r="K61" s="126">
        <v>2.7131999999999998E-3</v>
      </c>
      <c r="L61" s="126">
        <v>-77.03</v>
      </c>
      <c r="M61" s="126">
        <v>0</v>
      </c>
      <c r="N61" s="126">
        <v>7.9477300000000001E-2</v>
      </c>
      <c r="O61" s="126">
        <v>9.0119599999999994E-2</v>
      </c>
      <c r="Q61" s="126" t="s">
        <v>44</v>
      </c>
      <c r="R61" s="126">
        <v>0.1081192</v>
      </c>
      <c r="S61" s="126">
        <v>2.542E-3</v>
      </c>
      <c r="T61" s="126">
        <v>-94.61</v>
      </c>
      <c r="U61" s="126">
        <v>0</v>
      </c>
      <c r="V61" s="126">
        <v>0.10324999999999999</v>
      </c>
      <c r="W61" s="126">
        <v>0.1132181</v>
      </c>
      <c r="AR61" s="22">
        <f t="shared" si="42"/>
        <v>21</v>
      </c>
      <c r="AS61" s="22">
        <f t="shared" si="43"/>
        <v>0.26540004169010484</v>
      </c>
      <c r="AT61" s="22">
        <f t="shared" si="44"/>
        <v>0.33189806179469489</v>
      </c>
      <c r="AU61" s="22">
        <f t="shared" si="45"/>
        <v>0.51817492535128418</v>
      </c>
      <c r="AV61" s="22"/>
      <c r="AW61" s="22">
        <f t="shared" si="49"/>
        <v>21</v>
      </c>
      <c r="AX61" s="22">
        <f t="shared" si="46"/>
        <v>0.30692434346211012</v>
      </c>
      <c r="AY61" s="22">
        <f t="shared" si="47"/>
        <v>0.36739629155700465</v>
      </c>
      <c r="AZ61" s="22">
        <f t="shared" si="48"/>
        <v>0.56946360788885708</v>
      </c>
      <c r="BA61" s="22"/>
      <c r="BB61" s="22">
        <v>21</v>
      </c>
      <c r="BC61" s="22"/>
      <c r="BD61" s="22"/>
      <c r="BE61" s="22"/>
      <c r="BF61" s="22"/>
      <c r="BG61" s="22"/>
      <c r="BH61" s="22"/>
      <c r="BI61" s="22"/>
      <c r="BJ61" s="22"/>
      <c r="BK61" s="22"/>
      <c r="BL61" s="22"/>
      <c r="BM61" s="22"/>
    </row>
    <row r="62" spans="1:65">
      <c r="A62" s="126" t="s">
        <v>45</v>
      </c>
      <c r="B62" s="126">
        <v>6.3525899999999996E-2</v>
      </c>
      <c r="C62" s="126">
        <v>1.738E-3</v>
      </c>
      <c r="D62" s="126">
        <v>-100.75</v>
      </c>
      <c r="E62" s="126">
        <v>0</v>
      </c>
      <c r="F62" s="126">
        <v>6.0209199999999997E-2</v>
      </c>
      <c r="G62" s="126">
        <v>6.7025299999999996E-2</v>
      </c>
      <c r="I62" s="126" t="s">
        <v>45</v>
      </c>
      <c r="J62" s="126">
        <v>8.4809099999999998E-2</v>
      </c>
      <c r="K62" s="126">
        <v>3.5553999999999998E-3</v>
      </c>
      <c r="L62" s="126">
        <v>-58.86</v>
      </c>
      <c r="M62" s="126">
        <v>0</v>
      </c>
      <c r="N62" s="126">
        <v>7.8119300000000003E-2</v>
      </c>
      <c r="O62" s="126">
        <v>9.2071799999999995E-2</v>
      </c>
      <c r="Q62" s="126" t="s">
        <v>45</v>
      </c>
      <c r="R62" s="126">
        <v>0.1185532</v>
      </c>
      <c r="S62" s="126">
        <v>3.6191999999999999E-3</v>
      </c>
      <c r="T62" s="126">
        <v>-69.849999999999994</v>
      </c>
      <c r="U62" s="126">
        <v>0</v>
      </c>
      <c r="V62" s="126">
        <v>0.11166769999999999</v>
      </c>
      <c r="W62" s="126">
        <v>0.12586320000000001</v>
      </c>
      <c r="AR62" s="22">
        <f t="shared" si="42"/>
        <v>23</v>
      </c>
      <c r="AS62" s="22">
        <f t="shared" si="43"/>
        <v>0.21345193509912114</v>
      </c>
      <c r="AT62" s="22">
        <f t="shared" si="44"/>
        <v>0.26295304470168407</v>
      </c>
      <c r="AU62" s="22">
        <f t="shared" si="45"/>
        <v>0.42092811840843158</v>
      </c>
      <c r="AV62" s="22"/>
      <c r="AW62" s="22">
        <f t="shared" si="49"/>
        <v>23</v>
      </c>
      <c r="AX62" s="22">
        <f t="shared" si="46"/>
        <v>0.25277740491397166</v>
      </c>
      <c r="AY62" s="22">
        <f t="shared" si="47"/>
        <v>0.2923870619097948</v>
      </c>
      <c r="AZ62" s="22">
        <f t="shared" si="48"/>
        <v>0.46541099665414493</v>
      </c>
      <c r="BA62" s="22"/>
      <c r="BB62" s="22">
        <v>23</v>
      </c>
      <c r="BC62" s="22"/>
      <c r="BD62" s="22"/>
      <c r="BE62" s="22"/>
      <c r="BF62" s="22"/>
      <c r="BG62" s="22"/>
      <c r="BH62" s="22"/>
      <c r="BI62" s="22"/>
      <c r="BJ62" s="22"/>
      <c r="BK62" s="22"/>
      <c r="BL62" s="22"/>
      <c r="BM62" s="22"/>
    </row>
    <row r="63" spans="1:65">
      <c r="A63" s="126" t="s">
        <v>46</v>
      </c>
      <c r="B63" s="126">
        <v>3.0113600000000001E-2</v>
      </c>
      <c r="C63" s="126">
        <v>1.4963999999999999E-3</v>
      </c>
      <c r="D63" s="126">
        <v>-70.489999999999995</v>
      </c>
      <c r="E63" s="126">
        <v>0</v>
      </c>
      <c r="F63" s="126">
        <v>2.7319099999999999E-2</v>
      </c>
      <c r="G63" s="126">
        <v>3.3194000000000001E-2</v>
      </c>
      <c r="I63" s="126" t="s">
        <v>46</v>
      </c>
      <c r="J63" s="126">
        <v>4.83274E-2</v>
      </c>
      <c r="K63" s="126">
        <v>3.4697E-3</v>
      </c>
      <c r="L63" s="126">
        <v>-42.2</v>
      </c>
      <c r="M63" s="126">
        <v>0</v>
      </c>
      <c r="N63" s="126">
        <v>4.1983699999999999E-2</v>
      </c>
      <c r="O63" s="126">
        <v>5.5629600000000001E-2</v>
      </c>
      <c r="Q63" s="126" t="s">
        <v>46</v>
      </c>
      <c r="R63" s="126">
        <v>8.6043900000000006E-2</v>
      </c>
      <c r="S63" s="126">
        <v>4.2338999999999996E-3</v>
      </c>
      <c r="T63" s="126">
        <v>-49.85</v>
      </c>
      <c r="U63" s="126">
        <v>0</v>
      </c>
      <c r="V63" s="126">
        <v>7.8133099999999997E-2</v>
      </c>
      <c r="W63" s="126">
        <v>9.4755599999999995E-2</v>
      </c>
      <c r="AR63" s="22">
        <f t="shared" si="42"/>
        <v>25</v>
      </c>
      <c r="AS63" s="22">
        <f t="shared" si="43"/>
        <v>0.16551497580683722</v>
      </c>
      <c r="AT63" s="22">
        <f t="shared" si="44"/>
        <v>0.20099010519909333</v>
      </c>
      <c r="AU63" s="22">
        <f t="shared" si="45"/>
        <v>0.32493113870825663</v>
      </c>
      <c r="AV63" s="22"/>
      <c r="AW63" s="22">
        <f t="shared" si="49"/>
        <v>25</v>
      </c>
      <c r="AX63" s="22">
        <f t="shared" si="46"/>
        <v>0.21072548742826433</v>
      </c>
      <c r="AY63" s="22">
        <f t="shared" si="47"/>
        <v>0.23320075195596485</v>
      </c>
      <c r="AZ63" s="22">
        <f t="shared" si="48"/>
        <v>0.36475324321794717</v>
      </c>
      <c r="BA63" s="22"/>
      <c r="BB63" s="22">
        <v>25</v>
      </c>
      <c r="BC63" s="22"/>
      <c r="BD63" s="22"/>
      <c r="BE63" s="22"/>
      <c r="BF63" s="22"/>
      <c r="BG63" s="22"/>
      <c r="BH63" s="22"/>
      <c r="BI63" s="22"/>
      <c r="BJ63" s="22"/>
      <c r="BK63" s="22"/>
      <c r="BL63" s="22"/>
      <c r="BM63" s="22"/>
    </row>
    <row r="64" spans="1:65">
      <c r="A64" s="126" t="s">
        <v>47</v>
      </c>
      <c r="B64" s="126">
        <v>3.0837900000000001E-2</v>
      </c>
      <c r="C64" s="126">
        <v>2.0468000000000001E-3</v>
      </c>
      <c r="D64" s="126">
        <v>-52.42</v>
      </c>
      <c r="E64" s="126">
        <v>0</v>
      </c>
      <c r="F64" s="126">
        <v>2.7076200000000002E-2</v>
      </c>
      <c r="G64" s="126">
        <v>3.5122100000000003E-2</v>
      </c>
      <c r="I64" s="126" t="s">
        <v>47</v>
      </c>
      <c r="J64" s="126">
        <v>5.0473200000000003E-2</v>
      </c>
      <c r="K64" s="126">
        <v>4.9975999999999996E-3</v>
      </c>
      <c r="L64" s="126">
        <v>-30.16</v>
      </c>
      <c r="M64" s="126">
        <v>0</v>
      </c>
      <c r="N64" s="126">
        <v>4.15699E-2</v>
      </c>
      <c r="O64" s="126">
        <v>6.1283299999999999E-2</v>
      </c>
      <c r="Q64" s="126" t="s">
        <v>47</v>
      </c>
      <c r="R64" s="126">
        <v>6.6666900000000001E-2</v>
      </c>
      <c r="S64" s="126">
        <v>5.4615999999999996E-3</v>
      </c>
      <c r="T64" s="126">
        <v>-33.06</v>
      </c>
      <c r="U64" s="126">
        <v>0</v>
      </c>
      <c r="V64" s="126">
        <v>5.6777599999999998E-2</v>
      </c>
      <c r="W64" s="126">
        <v>7.8278700000000007E-2</v>
      </c>
      <c r="AR64" s="22">
        <f t="shared" si="42"/>
        <v>27</v>
      </c>
      <c r="AS64" s="22">
        <f t="shared" si="43"/>
        <v>0.14781771791708198</v>
      </c>
      <c r="AT64" s="22">
        <f t="shared" si="44"/>
        <v>0.17215686706232752</v>
      </c>
      <c r="AU64" s="22">
        <f t="shared" si="45"/>
        <v>0.26662284093031657</v>
      </c>
      <c r="AV64" s="22"/>
      <c r="AW64" s="22">
        <f t="shared" si="49"/>
        <v>27</v>
      </c>
      <c r="AX64" s="22">
        <f t="shared" si="46"/>
        <v>0.18605499070739301</v>
      </c>
      <c r="AY64" s="22">
        <f t="shared" si="47"/>
        <v>0.19151537239118052</v>
      </c>
      <c r="AZ64" s="22">
        <f t="shared" si="48"/>
        <v>0.28768423689561401</v>
      </c>
      <c r="BA64" s="22"/>
      <c r="BB64" s="22">
        <v>27</v>
      </c>
      <c r="BC64" s="22"/>
      <c r="BD64" s="22"/>
      <c r="BE64" s="22"/>
      <c r="BF64" s="22"/>
      <c r="BG64" s="22"/>
      <c r="BH64" s="22"/>
      <c r="BI64" s="22"/>
      <c r="BJ64" s="22"/>
      <c r="BK64" s="22"/>
      <c r="BL64" s="22"/>
      <c r="BM64" s="22"/>
    </row>
    <row r="65" spans="1:65">
      <c r="A65" s="126" t="s">
        <v>48</v>
      </c>
      <c r="B65" s="126">
        <v>2.7796499999999998E-2</v>
      </c>
      <c r="C65" s="126">
        <v>3.8181000000000001E-3</v>
      </c>
      <c r="D65" s="126">
        <v>-26.08</v>
      </c>
      <c r="E65" s="126">
        <v>0</v>
      </c>
      <c r="F65" s="126">
        <v>2.1235799999999999E-2</v>
      </c>
      <c r="G65" s="126">
        <v>3.6384100000000003E-2</v>
      </c>
      <c r="I65" s="126" t="s">
        <v>48</v>
      </c>
      <c r="J65" s="126">
        <v>4.4202600000000002E-2</v>
      </c>
      <c r="K65" s="126">
        <v>9.2169000000000001E-3</v>
      </c>
      <c r="L65" s="126">
        <v>-14.96</v>
      </c>
      <c r="M65" s="126">
        <v>0</v>
      </c>
      <c r="N65" s="126">
        <v>2.9373799999999999E-2</v>
      </c>
      <c r="O65" s="126">
        <v>6.6517400000000004E-2</v>
      </c>
      <c r="Q65" s="126" t="s">
        <v>48</v>
      </c>
      <c r="R65" s="126">
        <v>6.7644700000000002E-2</v>
      </c>
      <c r="S65" s="126">
        <v>1.0315700000000001E-2</v>
      </c>
      <c r="T65" s="126">
        <v>-17.66</v>
      </c>
      <c r="U65" s="126">
        <v>0</v>
      </c>
      <c r="V65" s="126">
        <v>5.0167999999999997E-2</v>
      </c>
      <c r="W65" s="126">
        <v>9.1209600000000002E-2</v>
      </c>
      <c r="AR65" s="22">
        <f t="shared" si="42"/>
        <v>29</v>
      </c>
      <c r="AS65" s="22">
        <f t="shared" si="43"/>
        <v>0.13237297137668683</v>
      </c>
      <c r="AT65" s="22">
        <f t="shared" si="44"/>
        <v>0.14534983313498942</v>
      </c>
      <c r="AU65" s="22">
        <f t="shared" si="45"/>
        <v>0.21477622646712238</v>
      </c>
      <c r="AV65" s="22"/>
      <c r="AW65" s="22">
        <f t="shared" si="49"/>
        <v>29</v>
      </c>
      <c r="AX65" s="22"/>
      <c r="AY65" s="22"/>
      <c r="AZ65" s="22"/>
      <c r="BA65" s="22"/>
      <c r="BB65" s="22">
        <v>29</v>
      </c>
      <c r="BC65" s="22"/>
      <c r="BD65" s="22"/>
      <c r="BE65" s="22"/>
      <c r="BF65" s="22"/>
      <c r="BG65" s="22"/>
      <c r="BH65" s="22"/>
      <c r="BI65" s="22"/>
      <c r="BJ65" s="22"/>
      <c r="BK65" s="22"/>
      <c r="BL65" s="22"/>
      <c r="BM65" s="22"/>
    </row>
    <row r="66" spans="1:65">
      <c r="AR66" s="22">
        <f t="shared" si="42"/>
        <v>31</v>
      </c>
      <c r="AS66" s="22">
        <f t="shared" si="43"/>
        <v>0.11657929426933676</v>
      </c>
      <c r="AT66" s="22">
        <f t="shared" si="44"/>
        <v>0.12267336806608677</v>
      </c>
      <c r="AU66" s="22">
        <f t="shared" si="45"/>
        <v>0.16943854233581471</v>
      </c>
      <c r="AV66" s="22"/>
      <c r="AW66" s="22">
        <f t="shared" si="49"/>
        <v>31</v>
      </c>
      <c r="AX66" s="22"/>
      <c r="AY66" s="22"/>
      <c r="AZ66" s="22"/>
      <c r="BA66" s="22"/>
      <c r="BB66" s="22">
        <v>31</v>
      </c>
      <c r="BC66" s="22"/>
      <c r="BD66" s="22"/>
      <c r="BE66" s="22"/>
      <c r="BF66" s="22"/>
      <c r="BG66" s="22"/>
      <c r="BH66" s="22"/>
      <c r="BI66" s="22"/>
      <c r="BJ66" s="22"/>
      <c r="BK66" s="22"/>
      <c r="BL66" s="22"/>
      <c r="BM66" s="22"/>
    </row>
    <row r="67" spans="1:65">
      <c r="A67" s="126" t="s">
        <v>125</v>
      </c>
      <c r="B67" s="126" t="s">
        <v>126</v>
      </c>
      <c r="C67" s="126" t="s">
        <v>111</v>
      </c>
      <c r="D67" s="126" t="s">
        <v>112</v>
      </c>
      <c r="E67" s="126" t="s">
        <v>113</v>
      </c>
      <c r="F67" s="126" t="s">
        <v>114</v>
      </c>
      <c r="G67" s="126" t="s">
        <v>115</v>
      </c>
      <c r="I67" s="126" t="s">
        <v>125</v>
      </c>
      <c r="J67" s="126" t="s">
        <v>126</v>
      </c>
      <c r="K67" s="126" t="s">
        <v>111</v>
      </c>
      <c r="L67" s="126" t="s">
        <v>112</v>
      </c>
      <c r="M67" s="126" t="s">
        <v>113</v>
      </c>
      <c r="N67" s="126" t="s">
        <v>114</v>
      </c>
      <c r="O67" s="126" t="s">
        <v>115</v>
      </c>
      <c r="Q67" s="126" t="s">
        <v>125</v>
      </c>
      <c r="R67" s="126" t="s">
        <v>126</v>
      </c>
      <c r="S67" s="126" t="s">
        <v>111</v>
      </c>
      <c r="T67" s="126" t="s">
        <v>112</v>
      </c>
      <c r="U67" s="126" t="s">
        <v>113</v>
      </c>
      <c r="V67" s="126" t="s">
        <v>114</v>
      </c>
      <c r="W67" s="126" t="s">
        <v>115</v>
      </c>
      <c r="AR67" s="22">
        <f t="shared" si="42"/>
        <v>33</v>
      </c>
      <c r="AS67" s="22">
        <f t="shared" si="43"/>
        <v>0.10976530318301136</v>
      </c>
      <c r="AT67" s="22">
        <f t="shared" si="44"/>
        <v>0.11137139075014835</v>
      </c>
      <c r="AU67" s="22">
        <f t="shared" si="45"/>
        <v>0.14265119845370719</v>
      </c>
      <c r="AV67" s="22"/>
      <c r="AW67" s="22">
        <f t="shared" si="49"/>
        <v>33</v>
      </c>
      <c r="AX67" s="22"/>
      <c r="AY67" s="22"/>
      <c r="AZ67" s="22"/>
      <c r="BA67" s="22"/>
      <c r="BB67" s="22">
        <v>33</v>
      </c>
      <c r="BC67" s="22"/>
      <c r="BD67" s="22"/>
      <c r="BE67" s="22"/>
      <c r="BF67" s="22"/>
      <c r="BG67" s="22"/>
      <c r="BH67" s="22"/>
      <c r="BI67" s="22"/>
      <c r="BJ67" s="22"/>
      <c r="BK67" s="22"/>
      <c r="BL67" s="22"/>
      <c r="BM67" s="22"/>
    </row>
    <row r="68" spans="1:65">
      <c r="A68" s="126"/>
      <c r="B68" s="126"/>
      <c r="C68" s="126"/>
      <c r="D68" s="126"/>
      <c r="E68" s="126"/>
      <c r="F68" s="126"/>
      <c r="G68" s="126"/>
      <c r="I68" s="126"/>
      <c r="J68" s="126"/>
      <c r="K68" s="126"/>
      <c r="L68" s="126"/>
      <c r="M68" s="126"/>
      <c r="N68" s="126"/>
      <c r="O68" s="126"/>
      <c r="Q68" s="126"/>
      <c r="R68" s="126"/>
      <c r="S68" s="126"/>
      <c r="T68" s="126"/>
      <c r="U68" s="126"/>
      <c r="V68" s="126"/>
      <c r="W68" s="126"/>
      <c r="AR68" s="22">
        <f t="shared" si="42"/>
        <v>35</v>
      </c>
      <c r="AS68" s="22">
        <f t="shared" si="43"/>
        <v>0.10319998203646001</v>
      </c>
      <c r="AT68" s="22">
        <f t="shared" si="44"/>
        <v>0.1006776751962699</v>
      </c>
      <c r="AU68" s="22">
        <f t="shared" si="45"/>
        <v>0.12484446455542138</v>
      </c>
      <c r="AV68" s="22"/>
      <c r="AW68" s="22">
        <f t="shared" si="49"/>
        <v>35</v>
      </c>
      <c r="AX68" s="22"/>
      <c r="AY68" s="22"/>
      <c r="AZ68" s="22"/>
      <c r="BA68" s="22"/>
      <c r="BB68" s="22">
        <v>35</v>
      </c>
      <c r="BC68" s="22"/>
      <c r="BD68" s="22"/>
      <c r="BE68" s="22"/>
      <c r="BF68" s="22"/>
      <c r="BG68" s="22"/>
      <c r="BH68" s="22"/>
      <c r="BI68" s="22"/>
      <c r="BJ68" s="22"/>
      <c r="BK68" s="22"/>
      <c r="BL68" s="22"/>
      <c r="BM68" s="22"/>
    </row>
    <row r="69" spans="1:65">
      <c r="A69" s="126" t="s">
        <v>35</v>
      </c>
      <c r="B69" s="126">
        <v>2.0860400000000001E-2</v>
      </c>
      <c r="C69" s="126">
        <v>2.5779999999999998E-4</v>
      </c>
      <c r="D69" s="126">
        <v>-313.14999999999998</v>
      </c>
      <c r="E69" s="126">
        <v>0</v>
      </c>
      <c r="F69" s="126">
        <v>2.0361199999999999E-2</v>
      </c>
      <c r="G69" s="126">
        <v>2.1371899999999999E-2</v>
      </c>
      <c r="I69" s="126" t="s">
        <v>35</v>
      </c>
      <c r="J69" s="126">
        <v>1.26333E-2</v>
      </c>
      <c r="K69" s="126">
        <v>2.9510000000000002E-4</v>
      </c>
      <c r="L69" s="126">
        <v>-187.16</v>
      </c>
      <c r="M69" s="126">
        <v>0</v>
      </c>
      <c r="N69" s="126">
        <v>1.2068000000000001E-2</v>
      </c>
      <c r="O69" s="126">
        <v>1.32251E-2</v>
      </c>
      <c r="Q69" s="126" t="s">
        <v>35</v>
      </c>
      <c r="R69" s="126">
        <v>3.8481000000000001E-3</v>
      </c>
      <c r="S69" s="126">
        <v>1.5789999999999999E-4</v>
      </c>
      <c r="T69" s="126">
        <v>-135.51</v>
      </c>
      <c r="U69" s="126">
        <v>0</v>
      </c>
      <c r="V69" s="126">
        <v>3.5506999999999999E-3</v>
      </c>
      <c r="W69" s="126">
        <v>4.1703E-3</v>
      </c>
      <c r="AR69" s="22">
        <f t="shared" si="42"/>
        <v>37</v>
      </c>
      <c r="AS69" s="22">
        <f t="shared" si="43"/>
        <v>9.7619344827827109E-2</v>
      </c>
      <c r="AT69" s="22">
        <f t="shared" si="44"/>
        <v>9.2159325578772405E-2</v>
      </c>
      <c r="AU69" s="22">
        <f t="shared" si="45"/>
        <v>0.10904703239015708</v>
      </c>
      <c r="AV69" s="22"/>
      <c r="AW69" s="22">
        <f t="shared" si="49"/>
        <v>37</v>
      </c>
      <c r="AX69" s="22"/>
      <c r="AY69" s="22"/>
      <c r="AZ69" s="22"/>
      <c r="BA69" s="22"/>
      <c r="BB69" s="22">
        <v>37</v>
      </c>
      <c r="BC69" s="22"/>
      <c r="BD69" s="22"/>
      <c r="BE69" s="22"/>
      <c r="BF69" s="22"/>
      <c r="BG69" s="22"/>
      <c r="BH69" s="22"/>
      <c r="BI69" s="22"/>
      <c r="BJ69" s="22"/>
      <c r="BK69" s="22"/>
      <c r="BL69" s="22"/>
      <c r="BM69" s="22"/>
    </row>
    <row r="70" spans="1:65">
      <c r="A70" s="126" t="s">
        <v>36</v>
      </c>
      <c r="B70" s="126">
        <v>4.5563199999999998E-2</v>
      </c>
      <c r="C70" s="126">
        <v>3.9300000000000001E-4</v>
      </c>
      <c r="D70" s="126">
        <v>-358.12</v>
      </c>
      <c r="E70" s="126">
        <v>0</v>
      </c>
      <c r="F70" s="126">
        <v>4.4799400000000003E-2</v>
      </c>
      <c r="G70" s="126">
        <v>4.6339900000000003E-2</v>
      </c>
      <c r="I70" s="126" t="s">
        <v>36</v>
      </c>
      <c r="J70" s="126">
        <v>3.2938099999999998E-2</v>
      </c>
      <c r="K70" s="126">
        <v>4.8700000000000002E-4</v>
      </c>
      <c r="L70" s="126">
        <v>-230.86</v>
      </c>
      <c r="M70" s="126">
        <v>0</v>
      </c>
      <c r="N70" s="126">
        <v>3.1997299999999999E-2</v>
      </c>
      <c r="O70" s="126">
        <v>3.3906499999999999E-2</v>
      </c>
      <c r="Q70" s="126" t="s">
        <v>36</v>
      </c>
      <c r="R70" s="126">
        <v>1.14083E-2</v>
      </c>
      <c r="S70" s="126">
        <v>2.7379999999999999E-4</v>
      </c>
      <c r="T70" s="126">
        <v>-186.39</v>
      </c>
      <c r="U70" s="126">
        <v>0</v>
      </c>
      <c r="V70" s="126">
        <v>1.0884100000000001E-2</v>
      </c>
      <c r="W70" s="126">
        <v>1.1957799999999999E-2</v>
      </c>
    </row>
    <row r="71" spans="1:65">
      <c r="A71" s="126" t="s">
        <v>37</v>
      </c>
      <c r="B71" s="126">
        <v>0.1215717</v>
      </c>
      <c r="C71" s="126">
        <v>6.8970000000000001E-4</v>
      </c>
      <c r="D71" s="126">
        <v>-371.44</v>
      </c>
      <c r="E71" s="126">
        <v>0</v>
      </c>
      <c r="F71" s="126">
        <v>0.1202274</v>
      </c>
      <c r="G71" s="126">
        <v>0.122931</v>
      </c>
      <c r="I71" s="126" t="s">
        <v>37</v>
      </c>
      <c r="J71" s="126">
        <v>8.68564E-2</v>
      </c>
      <c r="K71" s="126">
        <v>8.3319999999999998E-4</v>
      </c>
      <c r="L71" s="126">
        <v>-254.72</v>
      </c>
      <c r="M71" s="126">
        <v>0</v>
      </c>
      <c r="N71" s="126">
        <v>8.5238700000000001E-2</v>
      </c>
      <c r="O71" s="126">
        <v>8.8504899999999997E-2</v>
      </c>
      <c r="Q71" s="126" t="s">
        <v>37</v>
      </c>
      <c r="R71" s="126">
        <v>3.5878599999999997E-2</v>
      </c>
      <c r="S71" s="126">
        <v>4.9580000000000002E-4</v>
      </c>
      <c r="T71" s="126">
        <v>-240.79</v>
      </c>
      <c r="U71" s="126">
        <v>0</v>
      </c>
      <c r="V71" s="126">
        <v>3.4919800000000001E-2</v>
      </c>
      <c r="W71" s="126">
        <v>3.6863699999999999E-2</v>
      </c>
    </row>
    <row r="72" spans="1:65">
      <c r="A72" s="126" t="s">
        <v>38</v>
      </c>
      <c r="B72" s="126">
        <v>0.1103813</v>
      </c>
      <c r="C72" s="126">
        <v>7.4819999999999997E-4</v>
      </c>
      <c r="D72" s="126">
        <v>-325.12</v>
      </c>
      <c r="E72" s="126">
        <v>0</v>
      </c>
      <c r="F72" s="126">
        <v>0.1089246</v>
      </c>
      <c r="G72" s="126">
        <v>0.1118576</v>
      </c>
      <c r="I72" s="126" t="s">
        <v>38</v>
      </c>
      <c r="J72" s="126">
        <v>9.3444399999999997E-2</v>
      </c>
      <c r="K72" s="126">
        <v>9.5290000000000001E-4</v>
      </c>
      <c r="L72" s="126">
        <v>-232.44</v>
      </c>
      <c r="M72" s="126">
        <v>0</v>
      </c>
      <c r="N72" s="126">
        <v>9.1595200000000002E-2</v>
      </c>
      <c r="O72" s="126">
        <v>9.5330899999999996E-2</v>
      </c>
      <c r="Q72" s="126" t="s">
        <v>38</v>
      </c>
      <c r="R72" s="126">
        <v>4.91633E-2</v>
      </c>
      <c r="S72" s="126">
        <v>6.0669999999999995E-4</v>
      </c>
      <c r="T72" s="126">
        <v>-244.13</v>
      </c>
      <c r="U72" s="126">
        <v>0</v>
      </c>
      <c r="V72" s="126">
        <v>4.7988500000000003E-2</v>
      </c>
      <c r="W72" s="126">
        <v>5.0366800000000003E-2</v>
      </c>
    </row>
    <row r="73" spans="1:65">
      <c r="A73" s="126" t="s">
        <v>39</v>
      </c>
      <c r="B73" s="126">
        <v>0.14797950000000001</v>
      </c>
      <c r="C73" s="126">
        <v>1.0451E-3</v>
      </c>
      <c r="D73" s="126">
        <v>-270.54000000000002</v>
      </c>
      <c r="E73" s="126">
        <v>0</v>
      </c>
      <c r="F73" s="126">
        <v>0.1459453</v>
      </c>
      <c r="G73" s="126">
        <v>0.15004210000000001</v>
      </c>
      <c r="I73" s="126" t="s">
        <v>39</v>
      </c>
      <c r="J73" s="126">
        <v>0.13543160000000001</v>
      </c>
      <c r="K73" s="126">
        <v>1.3841999999999999E-3</v>
      </c>
      <c r="L73" s="126">
        <v>-195.61</v>
      </c>
      <c r="M73" s="126">
        <v>0</v>
      </c>
      <c r="N73" s="126">
        <v>0.13274559999999999</v>
      </c>
      <c r="O73" s="126">
        <v>0.13817189999999999</v>
      </c>
      <c r="Q73" s="126" t="s">
        <v>39</v>
      </c>
      <c r="R73" s="126">
        <v>8.1876599999999994E-2</v>
      </c>
      <c r="S73" s="126">
        <v>9.0059999999999999E-4</v>
      </c>
      <c r="T73" s="126">
        <v>-227.51</v>
      </c>
      <c r="U73" s="126">
        <v>0</v>
      </c>
      <c r="V73" s="126">
        <v>8.0130300000000002E-2</v>
      </c>
      <c r="W73" s="126">
        <v>8.3660999999999999E-2</v>
      </c>
    </row>
    <row r="74" spans="1:65">
      <c r="A74" s="126" t="s">
        <v>40</v>
      </c>
      <c r="B74" s="126">
        <v>0.14422090000000001</v>
      </c>
      <c r="C74" s="126">
        <v>1.3753000000000001E-3</v>
      </c>
      <c r="D74" s="126">
        <v>-203.06</v>
      </c>
      <c r="E74" s="126">
        <v>0</v>
      </c>
      <c r="F74" s="126">
        <v>0.14155029999999999</v>
      </c>
      <c r="G74" s="126">
        <v>0.14694180000000001</v>
      </c>
      <c r="I74" s="126" t="s">
        <v>40</v>
      </c>
      <c r="J74" s="126">
        <v>0.13935330000000001</v>
      </c>
      <c r="K74" s="126">
        <v>1.9011E-3</v>
      </c>
      <c r="L74" s="126">
        <v>-144.46</v>
      </c>
      <c r="M74" s="126">
        <v>0</v>
      </c>
      <c r="N74" s="126">
        <v>0.13567660000000001</v>
      </c>
      <c r="O74" s="126">
        <v>0.1431297</v>
      </c>
      <c r="Q74" s="126" t="s">
        <v>40</v>
      </c>
      <c r="R74" s="126">
        <v>9.9355299999999994E-2</v>
      </c>
      <c r="S74" s="126">
        <v>1.2815999999999999E-3</v>
      </c>
      <c r="T74" s="126">
        <v>-179.01</v>
      </c>
      <c r="U74" s="126">
        <v>0</v>
      </c>
      <c r="V74" s="126">
        <v>9.68749E-2</v>
      </c>
      <c r="W74" s="126">
        <v>0.1018993</v>
      </c>
    </row>
    <row r="75" spans="1:65">
      <c r="A75" s="126" t="s">
        <v>41</v>
      </c>
      <c r="B75" s="126">
        <v>9.7045999999999993E-2</v>
      </c>
      <c r="C75" s="126">
        <v>1.4963999999999999E-3</v>
      </c>
      <c r="D75" s="126">
        <v>-151.28</v>
      </c>
      <c r="E75" s="126">
        <v>0</v>
      </c>
      <c r="F75" s="126">
        <v>9.4157000000000005E-2</v>
      </c>
      <c r="G75" s="126">
        <v>0.1000236</v>
      </c>
      <c r="I75" s="126" t="s">
        <v>41</v>
      </c>
      <c r="J75" s="126">
        <v>0.1141813</v>
      </c>
      <c r="K75" s="126">
        <v>2.369E-3</v>
      </c>
      <c r="L75" s="126">
        <v>-104.59</v>
      </c>
      <c r="M75" s="126">
        <v>0</v>
      </c>
      <c r="N75" s="126">
        <v>0.1096313</v>
      </c>
      <c r="O75" s="126">
        <v>0.11892030000000001</v>
      </c>
      <c r="Q75" s="126" t="s">
        <v>41</v>
      </c>
      <c r="R75" s="126">
        <v>0.100887</v>
      </c>
      <c r="S75" s="126">
        <v>1.7171E-3</v>
      </c>
      <c r="T75" s="126">
        <v>-134.77000000000001</v>
      </c>
      <c r="U75" s="126">
        <v>0</v>
      </c>
      <c r="V75" s="126">
        <v>9.7576999999999997E-2</v>
      </c>
      <c r="W75" s="126">
        <v>0.10430929999999999</v>
      </c>
    </row>
    <row r="76" spans="1:65">
      <c r="A76" s="126" t="s">
        <v>42</v>
      </c>
      <c r="B76" s="126">
        <v>9.0976500000000002E-2</v>
      </c>
      <c r="C76" s="126">
        <v>2.1004999999999999E-3</v>
      </c>
      <c r="D76" s="126">
        <v>-103.83</v>
      </c>
      <c r="E76" s="126">
        <v>0</v>
      </c>
      <c r="F76" s="126">
        <v>8.6951399999999998E-2</v>
      </c>
      <c r="G76" s="126">
        <v>9.5187900000000006E-2</v>
      </c>
      <c r="I76" s="126" t="s">
        <v>42</v>
      </c>
      <c r="J76" s="126">
        <v>0.11308940000000001</v>
      </c>
      <c r="K76" s="126">
        <v>3.5339999999999998E-3</v>
      </c>
      <c r="L76" s="126">
        <v>-69.75</v>
      </c>
      <c r="M76" s="126">
        <v>0</v>
      </c>
      <c r="N76" s="126">
        <v>0.1063707</v>
      </c>
      <c r="O76" s="126">
        <v>0.12023250000000001</v>
      </c>
      <c r="Q76" s="126" t="s">
        <v>42</v>
      </c>
      <c r="R76" s="126">
        <v>0.1218499</v>
      </c>
      <c r="S76" s="126">
        <v>2.7664999999999999E-3</v>
      </c>
      <c r="T76" s="126">
        <v>-92.71</v>
      </c>
      <c r="U76" s="126">
        <v>0</v>
      </c>
      <c r="V76" s="126">
        <v>0.1165466</v>
      </c>
      <c r="W76" s="126">
        <v>0.12739449999999999</v>
      </c>
    </row>
    <row r="77" spans="1:65">
      <c r="A77" s="126" t="s">
        <v>43</v>
      </c>
      <c r="B77" s="126">
        <v>6.2257E-2</v>
      </c>
      <c r="C77" s="126">
        <v>3.5303000000000001E-3</v>
      </c>
      <c r="D77" s="126">
        <v>-48.96</v>
      </c>
      <c r="E77" s="126">
        <v>0</v>
      </c>
      <c r="F77" s="126">
        <v>5.5708399999999998E-2</v>
      </c>
      <c r="G77" s="126">
        <v>6.9575300000000007E-2</v>
      </c>
      <c r="I77" s="126" t="s">
        <v>43</v>
      </c>
      <c r="J77" s="126">
        <v>9.8465800000000006E-2</v>
      </c>
      <c r="K77" s="126">
        <v>6.5497999999999997E-3</v>
      </c>
      <c r="L77" s="126">
        <v>-34.85</v>
      </c>
      <c r="M77" s="126">
        <v>0</v>
      </c>
      <c r="N77" s="126">
        <v>8.6429900000000004E-2</v>
      </c>
      <c r="O77" s="126">
        <v>0.1121776</v>
      </c>
      <c r="Q77" s="126" t="s">
        <v>43</v>
      </c>
      <c r="R77" s="126">
        <v>0.1186788</v>
      </c>
      <c r="S77" s="126">
        <v>5.3505000000000002E-3</v>
      </c>
      <c r="T77" s="126">
        <v>-47.28</v>
      </c>
      <c r="U77" s="126">
        <v>0</v>
      </c>
      <c r="V77" s="126">
        <v>0.10864210000000001</v>
      </c>
      <c r="W77" s="126">
        <v>0.1296428</v>
      </c>
    </row>
    <row r="79" spans="1:65">
      <c r="A79" s="126" t="s">
        <v>125</v>
      </c>
      <c r="B79" s="126" t="s">
        <v>126</v>
      </c>
      <c r="C79" s="126" t="s">
        <v>111</v>
      </c>
      <c r="D79" s="126" t="s">
        <v>112</v>
      </c>
      <c r="E79" s="126" t="s">
        <v>113</v>
      </c>
      <c r="F79" s="126" t="s">
        <v>114</v>
      </c>
      <c r="G79" s="126" t="s">
        <v>115</v>
      </c>
      <c r="I79" s="126" t="s">
        <v>125</v>
      </c>
      <c r="J79" s="126" t="s">
        <v>126</v>
      </c>
      <c r="K79" s="126" t="s">
        <v>111</v>
      </c>
      <c r="L79" s="126" t="s">
        <v>112</v>
      </c>
      <c r="M79" s="126" t="s">
        <v>113</v>
      </c>
      <c r="N79" s="126" t="s">
        <v>114</v>
      </c>
      <c r="O79" s="126" t="s">
        <v>115</v>
      </c>
      <c r="Q79" s="126" t="s">
        <v>125</v>
      </c>
      <c r="R79" s="126" t="s">
        <v>126</v>
      </c>
      <c r="S79" s="126" t="s">
        <v>111</v>
      </c>
      <c r="T79" s="126" t="s">
        <v>112</v>
      </c>
      <c r="U79" s="126" t="s">
        <v>113</v>
      </c>
      <c r="V79" s="126" t="s">
        <v>114</v>
      </c>
      <c r="W79" s="126" t="s">
        <v>115</v>
      </c>
    </row>
    <row r="80" spans="1:65">
      <c r="A80" s="126"/>
      <c r="B80" s="126"/>
      <c r="C80" s="126"/>
      <c r="D80" s="126"/>
      <c r="E80" s="126"/>
      <c r="F80" s="126"/>
      <c r="G80" s="126"/>
      <c r="I80" s="126"/>
      <c r="J80" s="126"/>
      <c r="K80" s="126"/>
      <c r="L80" s="126"/>
      <c r="M80" s="126"/>
      <c r="N80" s="126"/>
      <c r="O80" s="126"/>
      <c r="Q80" s="126"/>
      <c r="R80" s="126"/>
      <c r="S80" s="126"/>
      <c r="T80" s="126"/>
      <c r="U80" s="126"/>
      <c r="V80" s="126"/>
      <c r="W80" s="126"/>
    </row>
    <row r="81" spans="1:23">
      <c r="A81" s="126" t="s">
        <v>35</v>
      </c>
      <c r="B81" s="126">
        <v>1.8437200000000001E-2</v>
      </c>
      <c r="C81" s="126">
        <v>5.9049999999999999E-4</v>
      </c>
      <c r="D81" s="126">
        <v>-124.69</v>
      </c>
      <c r="E81" s="126">
        <v>0</v>
      </c>
      <c r="F81" s="126">
        <v>1.7315500000000001E-2</v>
      </c>
      <c r="G81" s="126">
        <v>1.9631599999999999E-2</v>
      </c>
      <c r="I81" s="126" t="s">
        <v>35</v>
      </c>
      <c r="J81" s="126">
        <v>9.2481999999999998E-3</v>
      </c>
      <c r="K81" s="126">
        <v>4.95E-4</v>
      </c>
      <c r="L81" s="126">
        <v>-87.49</v>
      </c>
      <c r="M81" s="126">
        <v>0</v>
      </c>
      <c r="N81" s="126">
        <v>8.3271000000000005E-3</v>
      </c>
      <c r="O81" s="126">
        <v>1.0271199999999999E-2</v>
      </c>
      <c r="Q81" s="126" t="s">
        <v>35</v>
      </c>
      <c r="R81" s="126">
        <v>3.1722999999999999E-3</v>
      </c>
      <c r="S81" s="126">
        <v>2.7300000000000002E-4</v>
      </c>
      <c r="T81" s="126">
        <v>-66.849999999999994</v>
      </c>
      <c r="U81" s="126">
        <v>0</v>
      </c>
      <c r="V81" s="126">
        <v>2.6798999999999998E-3</v>
      </c>
      <c r="W81" s="126">
        <v>3.7552000000000002E-3</v>
      </c>
    </row>
    <row r="82" spans="1:23">
      <c r="A82" s="126" t="s">
        <v>36</v>
      </c>
      <c r="B82" s="126">
        <v>4.0045200000000003E-2</v>
      </c>
      <c r="C82" s="126">
        <v>8.943E-4</v>
      </c>
      <c r="D82" s="126">
        <v>-144.08000000000001</v>
      </c>
      <c r="E82" s="126">
        <v>0</v>
      </c>
      <c r="F82" s="126">
        <v>3.8330200000000002E-2</v>
      </c>
      <c r="G82" s="126">
        <v>4.1836999999999999E-2</v>
      </c>
      <c r="I82" s="126" t="s">
        <v>36</v>
      </c>
      <c r="J82" s="126">
        <v>2.4953599999999999E-2</v>
      </c>
      <c r="K82" s="126">
        <v>8.2629999999999997E-4</v>
      </c>
      <c r="L82" s="126">
        <v>-111.46</v>
      </c>
      <c r="M82" s="126">
        <v>0</v>
      </c>
      <c r="N82" s="126">
        <v>2.33855E-2</v>
      </c>
      <c r="O82" s="126">
        <v>2.6626799999999999E-2</v>
      </c>
      <c r="Q82" s="126" t="s">
        <v>36</v>
      </c>
      <c r="R82" s="126">
        <v>7.1406000000000004E-3</v>
      </c>
      <c r="S82" s="126">
        <v>4.1159999999999998E-4</v>
      </c>
      <c r="T82" s="126">
        <v>-85.74</v>
      </c>
      <c r="U82" s="126">
        <v>0</v>
      </c>
      <c r="V82" s="126">
        <v>6.3778999999999997E-3</v>
      </c>
      <c r="W82" s="126">
        <v>7.9945999999999993E-3</v>
      </c>
    </row>
    <row r="83" spans="1:23">
      <c r="A83" s="126" t="s">
        <v>37</v>
      </c>
      <c r="B83" s="126">
        <v>0.114764</v>
      </c>
      <c r="C83" s="126">
        <v>1.6248E-3</v>
      </c>
      <c r="D83" s="126">
        <v>-152.91</v>
      </c>
      <c r="E83" s="126">
        <v>0</v>
      </c>
      <c r="F83" s="126">
        <v>0.11162320000000001</v>
      </c>
      <c r="G83" s="126">
        <v>0.1179931</v>
      </c>
      <c r="I83" s="126" t="s">
        <v>37</v>
      </c>
      <c r="J83" s="126">
        <v>7.2461499999999998E-2</v>
      </c>
      <c r="K83" s="126">
        <v>1.4721000000000001E-3</v>
      </c>
      <c r="L83" s="126">
        <v>-129.19999999999999</v>
      </c>
      <c r="M83" s="126">
        <v>0</v>
      </c>
      <c r="N83" s="126">
        <v>6.9632899999999998E-2</v>
      </c>
      <c r="O83" s="126">
        <v>7.5404899999999997E-2</v>
      </c>
      <c r="Q83" s="126" t="s">
        <v>37</v>
      </c>
      <c r="R83" s="126">
        <v>3.3164800000000001E-2</v>
      </c>
      <c r="S83" s="126">
        <v>9.0260000000000004E-4</v>
      </c>
      <c r="T83" s="126">
        <v>-125.15</v>
      </c>
      <c r="U83" s="126">
        <v>0</v>
      </c>
      <c r="V83" s="126">
        <v>3.1441999999999998E-2</v>
      </c>
      <c r="W83" s="126">
        <v>3.4981999999999999E-2</v>
      </c>
    </row>
    <row r="84" spans="1:23">
      <c r="A84" s="126" t="s">
        <v>38</v>
      </c>
      <c r="B84" s="126">
        <v>0.13555</v>
      </c>
      <c r="C84" s="126">
        <v>2.7867E-3</v>
      </c>
      <c r="D84" s="126">
        <v>-97.21</v>
      </c>
      <c r="E84" s="126">
        <v>0</v>
      </c>
      <c r="F84" s="126">
        <v>0.1301968</v>
      </c>
      <c r="G84" s="126">
        <v>0.14112340000000001</v>
      </c>
      <c r="I84" s="126" t="s">
        <v>38</v>
      </c>
      <c r="J84" s="126">
        <v>9.1847300000000007E-2</v>
      </c>
      <c r="K84" s="126">
        <v>2.5463999999999999E-3</v>
      </c>
      <c r="L84" s="126">
        <v>-86.12</v>
      </c>
      <c r="M84" s="126">
        <v>0</v>
      </c>
      <c r="N84" s="126">
        <v>8.69896E-2</v>
      </c>
      <c r="O84" s="126">
        <v>9.6976199999999999E-2</v>
      </c>
      <c r="Q84" s="126" t="s">
        <v>38</v>
      </c>
      <c r="R84" s="126">
        <v>5.3030800000000003E-2</v>
      </c>
      <c r="S84" s="126">
        <v>1.6596E-3</v>
      </c>
      <c r="T84" s="126">
        <v>-93.84</v>
      </c>
      <c r="U84" s="126">
        <v>0</v>
      </c>
      <c r="V84" s="126">
        <v>4.9875700000000002E-2</v>
      </c>
      <c r="W84" s="126">
        <v>5.6385499999999998E-2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rgb="FFFFC000"/>
    <pageSetUpPr autoPageBreaks="0"/>
  </sheetPr>
  <dimension ref="A1:AE128"/>
  <sheetViews>
    <sheetView topLeftCell="A12" zoomScale="80" zoomScaleNormal="80" zoomScalePageLayoutView="30" workbookViewId="0">
      <selection activeCell="AJ20" sqref="AJ20"/>
    </sheetView>
  </sheetViews>
  <sheetFormatPr defaultColWidth="8.85546875" defaultRowHeight="15"/>
  <cols>
    <col min="1" max="16384" width="8.85546875" style="3"/>
  </cols>
  <sheetData>
    <row r="1" spans="1:31">
      <c r="B1" s="4" t="s">
        <v>153</v>
      </c>
    </row>
    <row r="2" spans="1:31">
      <c r="A2" s="95" t="s">
        <v>80</v>
      </c>
      <c r="B2" s="110">
        <v>0.9</v>
      </c>
      <c r="C2" s="96" t="s">
        <v>150</v>
      </c>
      <c r="D2" s="96"/>
      <c r="E2" s="96"/>
      <c r="F2" s="97"/>
    </row>
    <row r="3" spans="1:31">
      <c r="A3" s="98" t="s">
        <v>81</v>
      </c>
      <c r="B3" s="111">
        <v>18.518209919507729</v>
      </c>
      <c r="C3" s="99" t="s">
        <v>151</v>
      </c>
      <c r="D3" s="99"/>
      <c r="E3" s="99"/>
      <c r="F3" s="100"/>
    </row>
    <row r="4" spans="1:31">
      <c r="A4" s="101" t="s">
        <v>82</v>
      </c>
      <c r="B4" s="112">
        <v>9.5821402308919748</v>
      </c>
      <c r="C4" s="102" t="s">
        <v>152</v>
      </c>
      <c r="D4" s="102"/>
      <c r="E4" s="102"/>
      <c r="F4" s="103"/>
      <c r="Q4" s="123" t="s">
        <v>98</v>
      </c>
      <c r="W4" s="125" t="s">
        <v>155</v>
      </c>
      <c r="X4" s="113"/>
      <c r="Y4" s="113"/>
      <c r="Z4" s="114"/>
      <c r="AB4" s="3" t="s">
        <v>149</v>
      </c>
    </row>
    <row r="5" spans="1:31">
      <c r="Q5" s="124"/>
      <c r="W5" s="115"/>
      <c r="X5" s="116"/>
      <c r="Y5" s="116"/>
      <c r="Z5" s="117"/>
    </row>
    <row r="6" spans="1:31" s="65" customFormat="1">
      <c r="A6" s="3" t="s">
        <v>83</v>
      </c>
      <c r="B6" s="3">
        <f>(B3-B4)/11.36</f>
        <v>0.7866258528711052</v>
      </c>
      <c r="M6" s="65" t="s">
        <v>93</v>
      </c>
      <c r="Q6" s="93"/>
      <c r="R6" s="3" t="s">
        <v>95</v>
      </c>
      <c r="W6" s="118" t="s">
        <v>140</v>
      </c>
      <c r="X6" s="107"/>
      <c r="Y6" s="107"/>
      <c r="Z6" s="119"/>
      <c r="AB6" s="26" t="s">
        <v>139</v>
      </c>
      <c r="AC6" s="26"/>
      <c r="AD6" s="26"/>
      <c r="AE6" s="26"/>
    </row>
    <row r="7" spans="1:31" s="66" customFormat="1">
      <c r="B7" s="66" t="s">
        <v>84</v>
      </c>
      <c r="C7" s="66" t="s">
        <v>85</v>
      </c>
      <c r="D7" s="66" t="s">
        <v>86</v>
      </c>
      <c r="E7" s="66" t="s">
        <v>87</v>
      </c>
      <c r="F7" s="66" t="s">
        <v>88</v>
      </c>
      <c r="G7" s="66" t="s">
        <v>89</v>
      </c>
      <c r="H7" s="66" t="s">
        <v>90</v>
      </c>
      <c r="I7" s="66" t="s">
        <v>91</v>
      </c>
      <c r="J7" s="66" t="s">
        <v>92</v>
      </c>
      <c r="M7" s="66" t="str">
        <f>CohortSurvival!BJ28</f>
        <v>1965-1974</v>
      </c>
      <c r="N7" s="66" t="str">
        <f>CohortSurvival!BK28</f>
        <v>1975-84</v>
      </c>
      <c r="O7" s="66" t="str">
        <f>CohortSurvival!BL28</f>
        <v>1985-94</v>
      </c>
      <c r="P7" s="66" t="str">
        <f>CohortSurvival!BM28</f>
        <v>1995+</v>
      </c>
      <c r="Q7" s="92" t="s">
        <v>97</v>
      </c>
      <c r="R7" s="66" t="str">
        <f>M7</f>
        <v>1965-1974</v>
      </c>
      <c r="S7" s="66" t="str">
        <f>N7</f>
        <v>1975-84</v>
      </c>
      <c r="T7" s="66" t="str">
        <f>O7</f>
        <v>1985-94</v>
      </c>
      <c r="U7" s="66" t="str">
        <f>P7</f>
        <v>1995+</v>
      </c>
      <c r="W7" s="120" t="s">
        <v>77</v>
      </c>
      <c r="X7" s="121" t="s">
        <v>78</v>
      </c>
      <c r="Y7" s="121" t="s">
        <v>79</v>
      </c>
      <c r="Z7" s="122" t="s">
        <v>71</v>
      </c>
      <c r="AB7" s="67" t="s">
        <v>77</v>
      </c>
      <c r="AC7" s="67" t="s">
        <v>78</v>
      </c>
      <c r="AD7" s="67" t="s">
        <v>79</v>
      </c>
      <c r="AE7" s="67" t="s">
        <v>71</v>
      </c>
    </row>
    <row r="8" spans="1:31">
      <c r="A8" s="3">
        <v>10</v>
      </c>
      <c r="B8" s="3">
        <v>0</v>
      </c>
      <c r="C8" s="68">
        <f>0.19465*EXP(-0.174*(B8-6.06)-EXP(-0.288*(B8-6.06)))</f>
        <v>1.8187293933301988E-3</v>
      </c>
      <c r="D8" s="68">
        <v>0</v>
      </c>
      <c r="E8" s="68">
        <f t="shared" ref="E8:E39" si="0">MAX(0,(A8-$B$4)/$B$6)</f>
        <v>0.53120523255481511</v>
      </c>
      <c r="F8" s="69">
        <f>INT(E8)</f>
        <v>0</v>
      </c>
      <c r="G8" s="68">
        <f>E8-F8</f>
        <v>0.53120523255481511</v>
      </c>
      <c r="H8" s="3">
        <f>INDEX($D$8:$D$128,F8+1)+INDEX($C$8:$C$128,F8+1)*G8</f>
        <v>9.66118570338246E-4</v>
      </c>
      <c r="I8" s="3">
        <f>H8*$B$2</f>
        <v>8.6950671330442142E-4</v>
      </c>
      <c r="J8" s="3">
        <f>1-I8</f>
        <v>0.99913049328669556</v>
      </c>
      <c r="L8" s="70" t="str">
        <f>CohortSurvival!BH29</f>
        <v>Start</v>
      </c>
      <c r="M8" s="70">
        <f>CohortSurvival!AT29</f>
        <v>1</v>
      </c>
      <c r="N8" s="70">
        <f>CohortSurvival!AU29</f>
        <v>1</v>
      </c>
      <c r="O8" s="70">
        <f>CohortSurvival!AV29</f>
        <v>1</v>
      </c>
      <c r="P8" s="70">
        <f>CohortSurvival!AW29</f>
        <v>1</v>
      </c>
      <c r="Q8" s="93">
        <f>J8</f>
        <v>0.99913049328669556</v>
      </c>
      <c r="R8" s="3">
        <f>(M8-$Q8)^2</f>
        <v>7.5604192448148167E-7</v>
      </c>
      <c r="S8" s="3">
        <f t="shared" ref="S8:U22" si="1">(N8-$Q8)^2</f>
        <v>7.5604192448148167E-7</v>
      </c>
      <c r="T8" s="3">
        <f t="shared" si="1"/>
        <v>7.5604192448148167E-7</v>
      </c>
      <c r="U8" s="3">
        <f t="shared" si="1"/>
        <v>7.5604192448148167E-7</v>
      </c>
      <c r="W8" s="128">
        <v>0.99860553888546633</v>
      </c>
      <c r="X8" s="133">
        <v>0.99900898420179862</v>
      </c>
      <c r="Y8" s="133">
        <v>0.99605102804856838</v>
      </c>
      <c r="Z8" s="137">
        <v>0.99913049328669556</v>
      </c>
      <c r="AB8" s="71">
        <v>0.99725661137913557</v>
      </c>
      <c r="AC8" s="71">
        <v>0.99854196761176872</v>
      </c>
      <c r="AD8" s="71">
        <v>0.99865160091996819</v>
      </c>
      <c r="AE8" s="71">
        <v>0.99772234582238994</v>
      </c>
    </row>
    <row r="9" spans="1:31">
      <c r="A9" s="3">
        <f>A8+1</f>
        <v>11</v>
      </c>
      <c r="B9" s="3">
        <v>1</v>
      </c>
      <c r="C9" s="68">
        <f>0.19465*EXP(-0.174*(B9-6.06)-EXP(-0.288*(B9-6.06)))</f>
        <v>6.4069275936086186E-3</v>
      </c>
      <c r="D9" s="68">
        <f>D8+C8</f>
        <v>1.8187293933301988E-3</v>
      </c>
      <c r="E9" s="68">
        <f t="shared" si="0"/>
        <v>1.8024576282777636</v>
      </c>
      <c r="F9" s="69">
        <f t="shared" ref="F9:F72" si="2">INT(E9)</f>
        <v>1</v>
      </c>
      <c r="G9" s="68">
        <f t="shared" ref="G9:G72" si="3">E9-F9</f>
        <v>0.80245762827776357</v>
      </c>
      <c r="H9" s="3">
        <f t="shared" ref="H9:H72" si="4">INDEX($D$8:$D$128,F9+1)+INDEX($C$8:$C$128,F9+1)*G9</f>
        <v>6.9600173146447302E-3</v>
      </c>
      <c r="I9" s="3">
        <f t="shared" ref="I9:I72" si="5">H9*$B$2</f>
        <v>6.2640155831802571E-3</v>
      </c>
      <c r="J9" s="3">
        <f>1-I9</f>
        <v>0.99373598441681976</v>
      </c>
      <c r="L9" s="70">
        <f>CohortSurvival!BH30</f>
        <v>11</v>
      </c>
      <c r="M9" s="70">
        <f>CohortSurvival!AT30</f>
        <v>0.95747295859727866</v>
      </c>
      <c r="N9" s="70">
        <f>CohortSurvival!AU30</f>
        <v>0.95891619099298742</v>
      </c>
      <c r="O9" s="70">
        <f>CohortSurvival!AV30</f>
        <v>0.95913753439191418</v>
      </c>
      <c r="P9" s="70">
        <f>CohortSurvival!AW30</f>
        <v>0.96379718067314046</v>
      </c>
      <c r="Q9" s="93">
        <f>J10</f>
        <v>0.97643856283775232</v>
      </c>
      <c r="R9" s="3">
        <f t="shared" ref="R9:R27" si="6">(M9-$Q9)^2</f>
        <v>3.5969414420627271E-4</v>
      </c>
      <c r="S9" s="3">
        <f t="shared" si="1"/>
        <v>3.0703351506620991E-4</v>
      </c>
      <c r="T9" s="3">
        <f t="shared" si="1"/>
        <v>2.9932558528370049E-4</v>
      </c>
      <c r="U9" s="3">
        <f t="shared" si="1"/>
        <v>1.5980454303176679E-4</v>
      </c>
      <c r="W9" s="128">
        <v>0.9716909128523048</v>
      </c>
      <c r="X9" s="133">
        <v>0.97436289819094113</v>
      </c>
      <c r="Y9" s="133">
        <v>0.95975838188312512</v>
      </c>
      <c r="Z9" s="137">
        <v>0.97643856283775232</v>
      </c>
      <c r="AB9" s="71">
        <v>0.96289548769093902</v>
      </c>
      <c r="AC9" s="71">
        <v>0.96746018882539686</v>
      </c>
      <c r="AD9" s="71">
        <v>0.96709369185576288</v>
      </c>
      <c r="AE9" s="71">
        <v>0.96827837333168443</v>
      </c>
    </row>
    <row r="10" spans="1:31">
      <c r="A10" s="3">
        <f>A9+1</f>
        <v>12</v>
      </c>
      <c r="B10" s="3">
        <v>2</v>
      </c>
      <c r="C10" s="68">
        <f t="shared" ref="C10:C73" si="7">0.19465*EXP(-0.174*(B10-6.06)-EXP(-0.288*(B10-6.06)))</f>
        <v>1.576779289557376E-2</v>
      </c>
      <c r="D10" s="68">
        <f t="shared" ref="D10:D73" si="8">D9+C9</f>
        <v>8.2256569869388167E-3</v>
      </c>
      <c r="E10" s="68">
        <f t="shared" si="0"/>
        <v>3.0737100240007118</v>
      </c>
      <c r="F10" s="69">
        <f t="shared" si="2"/>
        <v>3</v>
      </c>
      <c r="G10" s="68">
        <f t="shared" si="3"/>
        <v>7.3710024000711805E-2</v>
      </c>
      <c r="H10" s="3">
        <f t="shared" si="4"/>
        <v>2.6179374624719684E-2</v>
      </c>
      <c r="I10" s="3">
        <f t="shared" si="5"/>
        <v>2.3561437162247716E-2</v>
      </c>
      <c r="J10" s="3">
        <f t="shared" ref="J10:J73" si="9">1-I10</f>
        <v>0.97643856283775232</v>
      </c>
      <c r="L10" s="70">
        <f>CohortSurvival!BH31</f>
        <v>13</v>
      </c>
      <c r="M10" s="70">
        <f>CohortSurvival!AT31</f>
        <v>0.87749414151551364</v>
      </c>
      <c r="N10" s="70">
        <f>CohortSurvival!AU31</f>
        <v>0.88027950730812865</v>
      </c>
      <c r="O10" s="70">
        <f>CohortSurvival!AV31</f>
        <v>0.87559887339547526</v>
      </c>
      <c r="P10" s="70">
        <f>CohortSurvival!AW31</f>
        <v>0.88961650711333295</v>
      </c>
      <c r="Q10" s="93">
        <f>J12</f>
        <v>0.87726433723942865</v>
      </c>
      <c r="R10" s="3">
        <f t="shared" si="6"/>
        <v>5.2810005306945536E-8</v>
      </c>
      <c r="S10" s="3">
        <f t="shared" si="1"/>
        <v>9.0912505431843723E-6</v>
      </c>
      <c r="T10" s="3">
        <f t="shared" si="1"/>
        <v>2.7737698155159861E-6</v>
      </c>
      <c r="U10" s="3">
        <f t="shared" si="1"/>
        <v>1.5257610059378913E-4</v>
      </c>
      <c r="W10" s="128">
        <v>0.87219737935735142</v>
      </c>
      <c r="X10" s="133">
        <v>0.87234234835051361</v>
      </c>
      <c r="Y10" s="133">
        <v>0.85664830078089804</v>
      </c>
      <c r="Z10" s="137">
        <v>0.87726433723942865</v>
      </c>
      <c r="AB10" s="71">
        <v>0.85714444050769412</v>
      </c>
      <c r="AC10" s="71">
        <v>0.86013109799121124</v>
      </c>
      <c r="AD10" s="71">
        <v>0.85911356177019726</v>
      </c>
      <c r="AE10" s="71">
        <v>0.87767026082724098</v>
      </c>
    </row>
    <row r="11" spans="1:31">
      <c r="A11" s="3">
        <f t="shared" ref="A11:A74" si="10">A10+1</f>
        <v>13</v>
      </c>
      <c r="B11" s="3">
        <v>3</v>
      </c>
      <c r="C11" s="68">
        <f t="shared" si="7"/>
        <v>2.9655732335482601E-2</v>
      </c>
      <c r="D11" s="68">
        <f t="shared" si="8"/>
        <v>2.3993449882512577E-2</v>
      </c>
      <c r="E11" s="68">
        <f t="shared" si="0"/>
        <v>4.34496241972366</v>
      </c>
      <c r="F11" s="69">
        <f t="shared" si="2"/>
        <v>4</v>
      </c>
      <c r="G11" s="68">
        <f t="shared" si="3"/>
        <v>0.34496241972366004</v>
      </c>
      <c r="H11" s="3">
        <f t="shared" si="4"/>
        <v>6.9376639649058047E-2</v>
      </c>
      <c r="I11" s="3">
        <f t="shared" si="5"/>
        <v>6.2438975684152243E-2</v>
      </c>
      <c r="J11" s="3">
        <f t="shared" si="9"/>
        <v>0.93756102431584776</v>
      </c>
      <c r="L11" s="70">
        <f>CohortSurvival!BH32</f>
        <v>15</v>
      </c>
      <c r="M11" s="70">
        <f>CohortSurvival!AT32</f>
        <v>0.68726123796043437</v>
      </c>
      <c r="N11" s="70">
        <f>CohortSurvival!AU32</f>
        <v>0.68667497941206224</v>
      </c>
      <c r="O11" s="70">
        <f>CohortSurvival!AV32</f>
        <v>0.68660878713456563</v>
      </c>
      <c r="P11" s="70">
        <f>CohortSurvival!AW32</f>
        <v>0.70716391084909969</v>
      </c>
      <c r="Q11" s="93">
        <f>J14</f>
        <v>0.71188497179638588</v>
      </c>
      <c r="R11" s="3">
        <f t="shared" si="6"/>
        <v>6.0632826802378334E-4</v>
      </c>
      <c r="S11" s="3">
        <f t="shared" si="1"/>
        <v>6.3554371601765611E-4</v>
      </c>
      <c r="T11" s="3">
        <f t="shared" si="1"/>
        <v>6.3888551105843695E-4</v>
      </c>
      <c r="U11" s="3">
        <f t="shared" si="1"/>
        <v>2.2288416467990808E-5</v>
      </c>
      <c r="W11" s="128">
        <v>0.70945335976906732</v>
      </c>
      <c r="X11" s="133">
        <v>0.70428016223744827</v>
      </c>
      <c r="Y11" s="133">
        <v>0.70233729645834608</v>
      </c>
      <c r="Z11" s="137">
        <v>0.71188497179638588</v>
      </c>
      <c r="AB11" s="71">
        <v>0.69366172674365123</v>
      </c>
      <c r="AC11" s="71">
        <v>0.69095931524368526</v>
      </c>
      <c r="AD11" s="71">
        <v>0.69753425320498252</v>
      </c>
      <c r="AE11" s="71">
        <v>0.74603405057379302</v>
      </c>
    </row>
    <row r="12" spans="1:31">
      <c r="A12" s="3">
        <f t="shared" si="10"/>
        <v>14</v>
      </c>
      <c r="B12" s="3">
        <v>4</v>
      </c>
      <c r="C12" s="68">
        <f t="shared" si="7"/>
        <v>4.5591799372411958E-2</v>
      </c>
      <c r="D12" s="68">
        <f t="shared" si="8"/>
        <v>5.3649182217995181E-2</v>
      </c>
      <c r="E12" s="68">
        <f t="shared" si="0"/>
        <v>5.6162148154466083</v>
      </c>
      <c r="F12" s="69">
        <f t="shared" si="2"/>
        <v>5</v>
      </c>
      <c r="G12" s="68">
        <f t="shared" si="3"/>
        <v>0.61621481544660828</v>
      </c>
      <c r="H12" s="3">
        <f t="shared" si="4"/>
        <v>0.136372958622857</v>
      </c>
      <c r="I12" s="3">
        <f t="shared" si="5"/>
        <v>0.12273566276057131</v>
      </c>
      <c r="J12" s="3">
        <f t="shared" si="9"/>
        <v>0.87726433723942865</v>
      </c>
      <c r="L12" s="70">
        <f>CohortSurvival!BH33</f>
        <v>17</v>
      </c>
      <c r="M12" s="70">
        <f>CohortSurvival!AT33</f>
        <v>0.56759405935707952</v>
      </c>
      <c r="N12" s="70">
        <f>CohortSurvival!AU33</f>
        <v>0.55766268865682378</v>
      </c>
      <c r="O12" s="70">
        <f>CohortSurvival!AV33</f>
        <v>0.55059641355394118</v>
      </c>
      <c r="P12" s="70">
        <f>CohortSurvival!AW33</f>
        <v>0.53924093728582123</v>
      </c>
      <c r="Q12" s="93">
        <f>J16</f>
        <v>0.53925193929364834</v>
      </c>
      <c r="R12" s="3">
        <f t="shared" si="6"/>
        <v>8.0327576968994795E-4</v>
      </c>
      <c r="S12" s="3">
        <f t="shared" si="1"/>
        <v>3.3895569211366482E-4</v>
      </c>
      <c r="T12" s="3">
        <f t="shared" si="1"/>
        <v>1.286970962424467E-4</v>
      </c>
      <c r="U12" s="3">
        <f t="shared" si="1"/>
        <v>1.210441762277903E-10</v>
      </c>
      <c r="W12" s="128">
        <v>0.53617932503702304</v>
      </c>
      <c r="X12" s="133">
        <v>0.53050226467289163</v>
      </c>
      <c r="Y12" s="133">
        <v>0.54625813571895043</v>
      </c>
      <c r="Z12" s="137">
        <v>0.53925193929364834</v>
      </c>
      <c r="AB12" s="71">
        <v>0.52546611981715885</v>
      </c>
      <c r="AC12" s="71">
        <v>0.52129172550725689</v>
      </c>
      <c r="AD12" s="71">
        <v>0.54371687969799076</v>
      </c>
      <c r="AE12" s="71">
        <v>0.61848539917188861</v>
      </c>
    </row>
    <row r="13" spans="1:31">
      <c r="A13" s="3">
        <f t="shared" si="10"/>
        <v>15</v>
      </c>
      <c r="B13" s="3">
        <v>5</v>
      </c>
      <c r="C13" s="68">
        <f t="shared" si="7"/>
        <v>6.025816988112833E-2</v>
      </c>
      <c r="D13" s="68">
        <f t="shared" si="8"/>
        <v>9.9240981590407146E-2</v>
      </c>
      <c r="E13" s="68">
        <f t="shared" si="0"/>
        <v>6.8874672111695574</v>
      </c>
      <c r="F13" s="69">
        <f t="shared" si="2"/>
        <v>6</v>
      </c>
      <c r="G13" s="68">
        <f t="shared" si="3"/>
        <v>0.8874672111695574</v>
      </c>
      <c r="H13" s="3">
        <f t="shared" si="4"/>
        <v>0.22260599428929195</v>
      </c>
      <c r="I13" s="3">
        <f t="shared" si="5"/>
        <v>0.20034539486036276</v>
      </c>
      <c r="J13" s="3">
        <f t="shared" si="9"/>
        <v>0.79965460513963726</v>
      </c>
      <c r="L13" s="70">
        <f>CohortSurvival!BH34</f>
        <v>19</v>
      </c>
      <c r="M13" s="70">
        <f>CohortSurvival!AT34</f>
        <v>0.41164687362797209</v>
      </c>
      <c r="N13" s="70">
        <f>CohortSurvival!AU34</f>
        <v>0.40043589007746255</v>
      </c>
      <c r="O13" s="70">
        <f>CohortSurvival!AV34</f>
        <v>0.40954348125293583</v>
      </c>
      <c r="P13" s="70"/>
      <c r="Q13" s="93">
        <f>J18</f>
        <v>0.39869270675208879</v>
      </c>
      <c r="R13" s="3">
        <f t="shared" si="6"/>
        <v>1.678104394482321E-4</v>
      </c>
      <c r="S13" s="3">
        <f t="shared" si="1"/>
        <v>3.0386881058611375E-6</v>
      </c>
      <c r="T13" s="3">
        <f t="shared" si="1"/>
        <v>1.1773930726823228E-4</v>
      </c>
      <c r="W13" s="128">
        <v>0.39017408628526895</v>
      </c>
      <c r="X13" s="133">
        <v>0.38992639484986968</v>
      </c>
      <c r="Y13" s="133">
        <v>0.41558996033456164</v>
      </c>
      <c r="Z13" s="137">
        <v>0.39869270675208879</v>
      </c>
      <c r="AB13" s="71">
        <v>0.38461560582775678</v>
      </c>
      <c r="AC13" s="71">
        <v>0.38624897981873418</v>
      </c>
      <c r="AD13" s="71">
        <v>0.42506675632169533</v>
      </c>
      <c r="AE13" s="71">
        <v>0.51769578413906747</v>
      </c>
    </row>
    <row r="14" spans="1:31">
      <c r="A14" s="3">
        <f t="shared" si="10"/>
        <v>16</v>
      </c>
      <c r="B14" s="3">
        <v>6</v>
      </c>
      <c r="C14" s="68">
        <f t="shared" si="7"/>
        <v>7.110892889731725E-2</v>
      </c>
      <c r="D14" s="68">
        <f t="shared" si="8"/>
        <v>0.15949915147153548</v>
      </c>
      <c r="E14" s="68">
        <f t="shared" si="0"/>
        <v>8.1587196068925056</v>
      </c>
      <c r="F14" s="69">
        <f t="shared" si="2"/>
        <v>8</v>
      </c>
      <c r="G14" s="68">
        <f t="shared" si="3"/>
        <v>0.15871960689250564</v>
      </c>
      <c r="H14" s="3">
        <f t="shared" si="4"/>
        <v>0.32012780911512678</v>
      </c>
      <c r="I14" s="3">
        <f t="shared" si="5"/>
        <v>0.28811502820361412</v>
      </c>
      <c r="J14" s="3">
        <f t="shared" si="9"/>
        <v>0.71188497179638588</v>
      </c>
      <c r="L14" s="70">
        <f>CohortSurvival!BH35</f>
        <v>21</v>
      </c>
      <c r="M14" s="70">
        <f>CohortSurvival!AT35</f>
        <v>0.24709786654473936</v>
      </c>
      <c r="N14" s="70">
        <f>CohortSurvival!AU35</f>
        <v>0.26540004169010484</v>
      </c>
      <c r="O14" s="70">
        <f>CohortSurvival!AV35</f>
        <v>0.30692434346211012</v>
      </c>
      <c r="P14" s="70"/>
      <c r="Q14" s="93">
        <f>J20</f>
        <v>0.29741499881760913</v>
      </c>
      <c r="R14" s="3">
        <f t="shared" si="6"/>
        <v>2.5318138001654725E-3</v>
      </c>
      <c r="S14" s="3">
        <f t="shared" si="1"/>
        <v>1.024957479875938E-3</v>
      </c>
      <c r="T14" s="3">
        <f t="shared" si="1"/>
        <v>9.0427635567899532E-5</v>
      </c>
      <c r="W14" s="128">
        <v>0.28105585582607617</v>
      </c>
      <c r="X14" s="133">
        <v>0.28852039912041005</v>
      </c>
      <c r="Y14" s="133">
        <v>0.31794319026136308</v>
      </c>
      <c r="Z14" s="137">
        <v>0.29741499881760913</v>
      </c>
      <c r="AB14" s="71">
        <v>0.27991105536651772</v>
      </c>
      <c r="AC14" s="71">
        <v>0.28825864670400225</v>
      </c>
      <c r="AD14" s="71">
        <v>0.3432769627225738</v>
      </c>
      <c r="AE14" s="71">
        <v>0.44566503260041446</v>
      </c>
    </row>
    <row r="15" spans="1:31">
      <c r="A15" s="3">
        <f t="shared" si="10"/>
        <v>17</v>
      </c>
      <c r="B15" s="3">
        <v>7</v>
      </c>
      <c r="C15" s="68">
        <f t="shared" si="7"/>
        <v>7.7077623782698806E-2</v>
      </c>
      <c r="D15" s="68">
        <f t="shared" si="8"/>
        <v>0.23060808036885272</v>
      </c>
      <c r="E15" s="68">
        <f t="shared" si="0"/>
        <v>9.4299720026154539</v>
      </c>
      <c r="F15" s="69">
        <f t="shared" si="2"/>
        <v>9</v>
      </c>
      <c r="G15" s="68">
        <f t="shared" si="3"/>
        <v>0.42997200261545387</v>
      </c>
      <c r="H15" s="3">
        <f t="shared" si="4"/>
        <v>0.4187570088200161</v>
      </c>
      <c r="I15" s="3">
        <f t="shared" si="5"/>
        <v>0.3768813079380145</v>
      </c>
      <c r="J15" s="3">
        <f t="shared" si="9"/>
        <v>0.62311869206198556</v>
      </c>
      <c r="L15" s="70">
        <f>CohortSurvival!BH36</f>
        <v>23</v>
      </c>
      <c r="M15" s="70">
        <f>CohortSurvival!AT36</f>
        <v>0.19672072414224942</v>
      </c>
      <c r="N15" s="70">
        <f>CohortSurvival!AU36</f>
        <v>0.21345193509912114</v>
      </c>
      <c r="O15" s="70">
        <f>CohortSurvival!AV36</f>
        <v>0.25277740491397166</v>
      </c>
      <c r="P15" s="70"/>
      <c r="Q15" s="93">
        <f>J22</f>
        <v>0.22874496470337224</v>
      </c>
      <c r="R15" s="3">
        <f t="shared" si="6"/>
        <v>1.0255519835166644E-3</v>
      </c>
      <c r="S15" s="3">
        <f t="shared" si="1"/>
        <v>2.3387675447650077E-4</v>
      </c>
      <c r="T15" s="3">
        <f t="shared" si="1"/>
        <v>5.7755818247603563E-4</v>
      </c>
      <c r="W15" s="128">
        <v>0.20490552541307361</v>
      </c>
      <c r="X15" s="133">
        <v>0.22013962377403395</v>
      </c>
      <c r="Y15" s="133">
        <v>0.24861659207964404</v>
      </c>
      <c r="Z15" s="137">
        <v>0.22874496470337224</v>
      </c>
      <c r="AB15" s="71">
        <v>0.20601131996907041</v>
      </c>
      <c r="AC15" s="71">
        <v>0.22270335444034761</v>
      </c>
      <c r="AD15" s="71">
        <v>0.28947589253395511</v>
      </c>
      <c r="AE15" s="71">
        <v>0.39683897874899099</v>
      </c>
    </row>
    <row r="16" spans="1:31">
      <c r="A16" s="3">
        <f t="shared" si="10"/>
        <v>18</v>
      </c>
      <c r="B16" s="3">
        <v>8</v>
      </c>
      <c r="C16" s="68">
        <f t="shared" si="7"/>
        <v>7.8390472400815828E-2</v>
      </c>
      <c r="D16" s="68">
        <f t="shared" si="8"/>
        <v>0.3076857041515515</v>
      </c>
      <c r="E16" s="68">
        <f t="shared" si="0"/>
        <v>10.701224398338402</v>
      </c>
      <c r="F16" s="69">
        <f t="shared" si="2"/>
        <v>10</v>
      </c>
      <c r="G16" s="68">
        <f t="shared" si="3"/>
        <v>0.70122439833840211</v>
      </c>
      <c r="H16" s="3">
        <f t="shared" si="4"/>
        <v>0.51194228967372413</v>
      </c>
      <c r="I16" s="3">
        <f t="shared" si="5"/>
        <v>0.46074806070635171</v>
      </c>
      <c r="J16" s="3">
        <f t="shared" si="9"/>
        <v>0.53925193929364834</v>
      </c>
      <c r="L16" s="70">
        <f>CohortSurvival!BH37</f>
        <v>25</v>
      </c>
      <c r="M16" s="70">
        <f>CohortSurvival!AT37</f>
        <v>0.13838386845472039</v>
      </c>
      <c r="N16" s="70">
        <f>CohortSurvival!AU37</f>
        <v>0.16551497580683722</v>
      </c>
      <c r="O16" s="70">
        <f>CohortSurvival!AV37</f>
        <v>0.21072548742826433</v>
      </c>
      <c r="P16" s="70"/>
      <c r="Q16" s="93">
        <f>J24</f>
        <v>0.18323078280110727</v>
      </c>
      <c r="R16" s="3">
        <f t="shared" si="6"/>
        <v>2.0112457263921613E-3</v>
      </c>
      <c r="S16" s="3">
        <f t="shared" si="1"/>
        <v>3.1384981745822784E-4</v>
      </c>
      <c r="T16" s="3">
        <f t="shared" si="1"/>
        <v>7.559587825346117E-4</v>
      </c>
      <c r="W16" s="128">
        <v>0.15252815200390779</v>
      </c>
      <c r="X16" s="133">
        <v>0.17463382331833643</v>
      </c>
      <c r="Y16" s="133">
        <v>0.2004003973763816</v>
      </c>
      <c r="Z16" s="137">
        <v>0.18323078280110727</v>
      </c>
      <c r="AB16" s="71">
        <v>0.15493910448346526</v>
      </c>
      <c r="AC16" s="71">
        <v>0.17866728040926916</v>
      </c>
      <c r="AD16" s="71">
        <v>0.25458829551639739</v>
      </c>
      <c r="AE16" s="71">
        <v>0.3644351392870917</v>
      </c>
    </row>
    <row r="17" spans="1:31">
      <c r="A17" s="3">
        <f t="shared" si="10"/>
        <v>19</v>
      </c>
      <c r="B17" s="3">
        <v>9</v>
      </c>
      <c r="C17" s="68">
        <f t="shared" si="7"/>
        <v>7.6006884329343105E-2</v>
      </c>
      <c r="D17" s="68">
        <f t="shared" si="8"/>
        <v>0.38607617655236731</v>
      </c>
      <c r="E17" s="68">
        <f t="shared" si="0"/>
        <v>11.97247679406135</v>
      </c>
      <c r="F17" s="69">
        <f t="shared" si="2"/>
        <v>11</v>
      </c>
      <c r="G17" s="68">
        <f t="shared" si="3"/>
        <v>0.97247679406135035</v>
      </c>
      <c r="H17" s="3">
        <f t="shared" si="4"/>
        <v>0.59615730340346629</v>
      </c>
      <c r="I17" s="3">
        <f t="shared" si="5"/>
        <v>0.53654157306311967</v>
      </c>
      <c r="J17" s="3">
        <f t="shared" si="9"/>
        <v>0.46345842693688033</v>
      </c>
      <c r="L17" s="70">
        <f>CohortSurvival!BH38</f>
        <v>27</v>
      </c>
      <c r="M17" s="70">
        <f>CohortSurvival!AT38</f>
        <v>0.12169489831985392</v>
      </c>
      <c r="N17" s="70">
        <f>CohortSurvival!AU38</f>
        <v>0.14781771791708198</v>
      </c>
      <c r="O17" s="70">
        <f>CohortSurvival!AV38</f>
        <v>0.18605499070739301</v>
      </c>
      <c r="P17" s="70"/>
      <c r="Q17" s="93">
        <f>J26</f>
        <v>0.15382728322871597</v>
      </c>
      <c r="R17" s="3">
        <f t="shared" si="6"/>
        <v>1.032490159931266E-3</v>
      </c>
      <c r="S17" s="3">
        <f t="shared" si="1"/>
        <v>3.6114875234794545E-5</v>
      </c>
      <c r="T17" s="3">
        <f t="shared" si="1"/>
        <v>1.0386251293311758E-3</v>
      </c>
      <c r="W17" s="128">
        <v>0.11778214755647698</v>
      </c>
      <c r="X17" s="133">
        <v>0.14539478067396006</v>
      </c>
      <c r="Y17" s="133">
        <v>0.16756108976623973</v>
      </c>
      <c r="Z17" s="137">
        <v>0.15382728322871597</v>
      </c>
      <c r="AB17" s="71">
        <v>0.12076189602815701</v>
      </c>
      <c r="AC17" s="71">
        <v>0.15032893632435729</v>
      </c>
      <c r="AD17" s="71">
        <v>0.2325680403542173</v>
      </c>
      <c r="AE17" s="71">
        <v>0.34326372688280304</v>
      </c>
    </row>
    <row r="18" spans="1:31">
      <c r="A18" s="3">
        <f t="shared" si="10"/>
        <v>20</v>
      </c>
      <c r="B18" s="3">
        <v>10</v>
      </c>
      <c r="C18" s="68">
        <f t="shared" si="7"/>
        <v>7.1103100391484431E-2</v>
      </c>
      <c r="D18" s="68">
        <f t="shared" si="8"/>
        <v>0.46208306088171042</v>
      </c>
      <c r="E18" s="68">
        <f t="shared" si="0"/>
        <v>13.243729189784299</v>
      </c>
      <c r="F18" s="69">
        <f t="shared" si="2"/>
        <v>13</v>
      </c>
      <c r="G18" s="68">
        <f t="shared" si="3"/>
        <v>0.24372918978429858</v>
      </c>
      <c r="H18" s="3">
        <f t="shared" si="4"/>
        <v>0.66811921471990132</v>
      </c>
      <c r="I18" s="3">
        <f t="shared" si="5"/>
        <v>0.60130729324791121</v>
      </c>
      <c r="J18" s="3">
        <f t="shared" si="9"/>
        <v>0.39869270675208879</v>
      </c>
      <c r="L18" s="70">
        <f>CohortSurvival!BH39</f>
        <v>29</v>
      </c>
      <c r="M18" s="70">
        <f>CohortSurvival!AT39</f>
        <v>0.10504111857561295</v>
      </c>
      <c r="N18" s="70">
        <f>CohortSurvival!AU39</f>
        <v>0.13237297137668683</v>
      </c>
      <c r="O18" s="70"/>
      <c r="P18" s="70"/>
      <c r="Q18" s="93">
        <f>J28</f>
        <v>0.13462014997328431</v>
      </c>
      <c r="R18" s="3">
        <f t="shared" si="6"/>
        <v>8.7491909842442816E-4</v>
      </c>
      <c r="S18" s="3">
        <f t="shared" si="1"/>
        <v>5.0498116450058294E-6</v>
      </c>
      <c r="W18" s="128">
        <v>9.4553584040920402E-2</v>
      </c>
      <c r="X18" s="133">
        <v>0.12622994303001212</v>
      </c>
      <c r="Y18" s="133">
        <v>0.14557750167812111</v>
      </c>
      <c r="Z18" s="137">
        <v>0.13462014997328431</v>
      </c>
      <c r="AB18" s="71">
        <v>9.7793767815028909E-2</v>
      </c>
      <c r="AC18" s="71">
        <v>0.13167915242908312</v>
      </c>
      <c r="AD18" s="71">
        <v>0.21857472580812343</v>
      </c>
      <c r="AE18" s="71">
        <v>0.32945996546569667</v>
      </c>
    </row>
    <row r="19" spans="1:31">
      <c r="A19" s="3">
        <f t="shared" si="10"/>
        <v>21</v>
      </c>
      <c r="B19" s="3">
        <v>11</v>
      </c>
      <c r="C19" s="68">
        <f t="shared" si="7"/>
        <v>6.4753362254831123E-2</v>
      </c>
      <c r="D19" s="68">
        <f t="shared" si="8"/>
        <v>0.53318616127319485</v>
      </c>
      <c r="E19" s="68">
        <f t="shared" si="0"/>
        <v>14.514981585507247</v>
      </c>
      <c r="F19" s="69">
        <f t="shared" si="2"/>
        <v>14</v>
      </c>
      <c r="G19" s="68">
        <f t="shared" si="3"/>
        <v>0.51498158550724682</v>
      </c>
      <c r="H19" s="3">
        <f t="shared" si="4"/>
        <v>0.72929361340235077</v>
      </c>
      <c r="I19" s="3">
        <f t="shared" si="5"/>
        <v>0.65636425206211568</v>
      </c>
      <c r="J19" s="3">
        <f t="shared" si="9"/>
        <v>0.34363574793788432</v>
      </c>
      <c r="L19" s="70">
        <f>CohortSurvival!BH40</f>
        <v>31</v>
      </c>
      <c r="M19" s="70">
        <f>CohortSurvival!AT40</f>
        <v>7.6552063576858578E-2</v>
      </c>
      <c r="N19" s="70">
        <f>CohortSurvival!AU40</f>
        <v>0.11657929426933676</v>
      </c>
      <c r="O19" s="70"/>
      <c r="P19" s="70"/>
      <c r="Q19" s="93">
        <f>J30</f>
        <v>0.12241242620539472</v>
      </c>
      <c r="R19" s="3">
        <f t="shared" si="6"/>
        <v>2.1031728604208343E-3</v>
      </c>
      <c r="S19" s="3">
        <f t="shared" si="1"/>
        <v>3.402542818345927E-5</v>
      </c>
      <c r="W19" s="128">
        <v>7.9087657077992257E-2</v>
      </c>
      <c r="X19" s="133">
        <v>0.11406947969566839</v>
      </c>
      <c r="Y19" s="133">
        <v>0.13066486679670897</v>
      </c>
      <c r="Z19" s="137">
        <v>0.12241242620539472</v>
      </c>
      <c r="AB19" s="71">
        <v>8.2327713309862327E-2</v>
      </c>
      <c r="AC19" s="71">
        <v>0.11976414159698034</v>
      </c>
      <c r="AD19" s="71">
        <v>0.20966879017467266</v>
      </c>
      <c r="AE19" s="71">
        <v>0.32051894125905223</v>
      </c>
    </row>
    <row r="20" spans="1:31">
      <c r="A20" s="3">
        <f t="shared" si="10"/>
        <v>22</v>
      </c>
      <c r="B20" s="3">
        <v>12</v>
      </c>
      <c r="C20" s="68">
        <f t="shared" si="7"/>
        <v>5.7795300025872506E-2</v>
      </c>
      <c r="D20" s="68">
        <f t="shared" si="8"/>
        <v>0.59793952352802593</v>
      </c>
      <c r="E20" s="68">
        <f t="shared" si="0"/>
        <v>15.786233981230195</v>
      </c>
      <c r="F20" s="69">
        <f t="shared" si="2"/>
        <v>15</v>
      </c>
      <c r="G20" s="68">
        <f t="shared" si="3"/>
        <v>0.78623398123019506</v>
      </c>
      <c r="H20" s="3">
        <f t="shared" si="4"/>
        <v>0.78065000131376761</v>
      </c>
      <c r="I20" s="3">
        <f t="shared" si="5"/>
        <v>0.70258500118239087</v>
      </c>
      <c r="J20" s="3">
        <f t="shared" si="9"/>
        <v>0.29741499881760913</v>
      </c>
      <c r="L20" s="70">
        <f>CohortSurvival!BH41</f>
        <v>33</v>
      </c>
      <c r="M20" s="70">
        <f>CohortSurvival!AT41</f>
        <v>7.0042799664329705E-2</v>
      </c>
      <c r="N20" s="70">
        <f>CohortSurvival!AU41</f>
        <v>0.10976530318301136</v>
      </c>
      <c r="O20" s="70"/>
      <c r="P20" s="70"/>
      <c r="Q20" s="93">
        <f>J32</f>
        <v>0.11444376196480333</v>
      </c>
      <c r="R20" s="3">
        <f t="shared" si="6"/>
        <v>1.9714454532080796E-3</v>
      </c>
      <c r="S20" s="3">
        <f t="shared" si="1"/>
        <v>2.1887976572926318E-5</v>
      </c>
      <c r="W20" s="128">
        <v>6.8980347354016813E-2</v>
      </c>
      <c r="X20" s="133">
        <v>0.10614038909358925</v>
      </c>
      <c r="Y20" s="133">
        <v>0.12058845884342118</v>
      </c>
      <c r="Z20" s="137">
        <v>0.11444376196480333</v>
      </c>
      <c r="AB20" s="71">
        <v>7.2140598099969644E-2</v>
      </c>
      <c r="AC20" s="71">
        <v>0.11197539594243078</v>
      </c>
      <c r="AD20" s="71">
        <v>0.2041146340509653</v>
      </c>
      <c r="AE20" s="71">
        <v>0.3147143066870165</v>
      </c>
    </row>
    <row r="21" spans="1:31">
      <c r="A21" s="3">
        <f t="shared" si="10"/>
        <v>23</v>
      </c>
      <c r="B21" s="3">
        <v>13</v>
      </c>
      <c r="C21" s="68">
        <f t="shared" si="7"/>
        <v>5.0812096724906372E-2</v>
      </c>
      <c r="D21" s="68">
        <f t="shared" si="8"/>
        <v>0.65573482355389845</v>
      </c>
      <c r="E21" s="68">
        <f t="shared" si="0"/>
        <v>17.057486376953143</v>
      </c>
      <c r="F21" s="69">
        <f t="shared" si="2"/>
        <v>17</v>
      </c>
      <c r="G21" s="68">
        <f t="shared" si="3"/>
        <v>5.7486376953143292E-2</v>
      </c>
      <c r="H21" s="3">
        <f t="shared" si="4"/>
        <v>0.82299328318831788</v>
      </c>
      <c r="I21" s="3">
        <f t="shared" si="5"/>
        <v>0.74069395486948608</v>
      </c>
      <c r="J21" s="3">
        <f t="shared" si="9"/>
        <v>0.25930604513051392</v>
      </c>
      <c r="L21" s="70">
        <f>CohortSurvival!BH42</f>
        <v>35</v>
      </c>
      <c r="M21" s="70">
        <f>CohortSurvival!AT42</f>
        <v>6.3164098559776491E-2</v>
      </c>
      <c r="N21" s="70">
        <f>CohortSurvival!AU42</f>
        <v>0.10319998203646001</v>
      </c>
      <c r="O21" s="70"/>
      <c r="P21" s="70"/>
      <c r="Q21" s="93">
        <f>J34</f>
        <v>0.10939467757733701</v>
      </c>
      <c r="R21" s="3">
        <f t="shared" si="6"/>
        <v>2.1372664362989068E-3</v>
      </c>
      <c r="S21" s="3">
        <f t="shared" si="1"/>
        <v>3.8374252844161341E-5</v>
      </c>
      <c r="W21" s="128">
        <v>6.2226666910100037E-2</v>
      </c>
      <c r="X21" s="133">
        <v>0.10109337552242947</v>
      </c>
      <c r="Y21" s="133">
        <v>0.11391934086963473</v>
      </c>
      <c r="Z21" s="137">
        <v>0.10939467757733701</v>
      </c>
      <c r="AB21" s="71">
        <v>6.5325314742717078E-2</v>
      </c>
      <c r="AC21" s="71">
        <v>0.10699842769731271</v>
      </c>
      <c r="AD21" s="71">
        <v>0.20058493771902353</v>
      </c>
      <c r="AE21" s="71">
        <v>0.31096192624861485</v>
      </c>
    </row>
    <row r="22" spans="1:31">
      <c r="A22" s="3">
        <f t="shared" si="10"/>
        <v>24</v>
      </c>
      <c r="B22" s="3">
        <v>14</v>
      </c>
      <c r="C22" s="68">
        <f t="shared" si="7"/>
        <v>4.416991551482545E-2</v>
      </c>
      <c r="D22" s="68">
        <f t="shared" si="8"/>
        <v>0.70654692027880484</v>
      </c>
      <c r="E22" s="68">
        <f t="shared" si="0"/>
        <v>18.328738772676093</v>
      </c>
      <c r="F22" s="69">
        <f t="shared" si="2"/>
        <v>18</v>
      </c>
      <c r="G22" s="68">
        <f t="shared" si="3"/>
        <v>0.3287387726760933</v>
      </c>
      <c r="H22" s="3">
        <f t="shared" si="4"/>
        <v>0.85695003921847523</v>
      </c>
      <c r="I22" s="3">
        <f t="shared" si="5"/>
        <v>0.77125503529662776</v>
      </c>
      <c r="J22" s="3">
        <f t="shared" si="9"/>
        <v>0.22874496470337224</v>
      </c>
      <c r="L22" s="70">
        <f>CohortSurvival!BH43</f>
        <v>37</v>
      </c>
      <c r="M22" s="70">
        <f>CohortSurvival!AT43</f>
        <v>6.0438932734373188E-2</v>
      </c>
      <c r="N22" s="70">
        <f>CohortSurvival!AU43</f>
        <v>9.7619344827827109E-2</v>
      </c>
      <c r="O22" s="70"/>
      <c r="P22" s="70"/>
      <c r="Q22" s="93">
        <f>J36</f>
        <v>0.10610851175926583</v>
      </c>
      <c r="R22" s="3">
        <f t="shared" si="6"/>
        <v>2.0857104483109142E-3</v>
      </c>
      <c r="S22" s="3">
        <f t="shared" si="1"/>
        <v>7.206595518983277E-5</v>
      </c>
      <c r="W22" s="128">
        <v>5.7797548798044662E-2</v>
      </c>
      <c r="X22" s="133">
        <v>9.7824790937789841E-2</v>
      </c>
      <c r="Y22" s="133">
        <v>0.10941905050309919</v>
      </c>
      <c r="Z22" s="137">
        <v>0.10610851175926583</v>
      </c>
      <c r="AB22" s="71">
        <v>6.0752761110999143E-2</v>
      </c>
      <c r="AC22" s="71">
        <v>0.10375638438272572</v>
      </c>
      <c r="AD22" s="71">
        <v>0.19834520039313241</v>
      </c>
      <c r="AE22" s="71">
        <v>0.30852849169700558</v>
      </c>
    </row>
    <row r="23" spans="1:31">
      <c r="A23" s="3">
        <f t="shared" si="10"/>
        <v>25</v>
      </c>
      <c r="B23" s="3">
        <v>15</v>
      </c>
      <c r="C23" s="68">
        <f t="shared" si="7"/>
        <v>3.8071574410078156E-2</v>
      </c>
      <c r="D23" s="68">
        <f t="shared" si="8"/>
        <v>0.75071683579363024</v>
      </c>
      <c r="E23" s="68">
        <f t="shared" si="0"/>
        <v>19.59999116839904</v>
      </c>
      <c r="F23" s="69">
        <f t="shared" si="2"/>
        <v>19</v>
      </c>
      <c r="G23" s="68">
        <f t="shared" si="3"/>
        <v>0.59999116839903976</v>
      </c>
      <c r="H23" s="3">
        <f t="shared" si="4"/>
        <v>0.8847943018091271</v>
      </c>
      <c r="I23" s="3">
        <f t="shared" si="5"/>
        <v>0.79631487162821446</v>
      </c>
      <c r="J23" s="3">
        <f t="shared" si="9"/>
        <v>0.20368512837178554</v>
      </c>
      <c r="L23" s="70">
        <f>CohortSurvival!BH44</f>
        <v>39</v>
      </c>
      <c r="M23" s="70">
        <f>CohortSurvival!AT44</f>
        <v>5.7754373548859948E-2</v>
      </c>
      <c r="N23" s="70"/>
      <c r="O23" s="70"/>
      <c r="P23" s="70"/>
      <c r="Q23" s="93">
        <f>J38</f>
        <v>0.10401608723531575</v>
      </c>
      <c r="R23" s="3">
        <f t="shared" si="6"/>
        <v>2.1401461532076119E-3</v>
      </c>
      <c r="W23" s="128">
        <v>5.4872009378530207E-2</v>
      </c>
      <c r="X23" s="133">
        <v>9.573364049905364E-2</v>
      </c>
      <c r="Y23" s="133">
        <v>0.10638157762011247</v>
      </c>
      <c r="Z23" s="137">
        <v>0.10401608723531575</v>
      </c>
      <c r="AB23" s="71">
        <v>5.7752646286635678E-2</v>
      </c>
      <c r="AC23" s="71">
        <v>0.10168072262073102</v>
      </c>
      <c r="AD23" s="71">
        <v>0.19695261852825852</v>
      </c>
      <c r="AE23" s="71">
        <v>0.30695602111771736</v>
      </c>
    </row>
    <row r="24" spans="1:31">
      <c r="A24" s="3">
        <f t="shared" si="10"/>
        <v>26</v>
      </c>
      <c r="B24" s="3">
        <v>16</v>
      </c>
      <c r="C24" s="68">
        <f t="shared" si="7"/>
        <v>3.2607094035890287E-2</v>
      </c>
      <c r="D24" s="68">
        <f t="shared" si="8"/>
        <v>0.78878841020370838</v>
      </c>
      <c r="E24" s="68">
        <f t="shared" si="0"/>
        <v>20.87124356412199</v>
      </c>
      <c r="F24" s="69">
        <f t="shared" si="2"/>
        <v>20</v>
      </c>
      <c r="G24" s="68">
        <f t="shared" si="3"/>
        <v>0.87124356412198978</v>
      </c>
      <c r="H24" s="3">
        <f t="shared" si="4"/>
        <v>0.90752135244321408</v>
      </c>
      <c r="I24" s="3">
        <f t="shared" si="5"/>
        <v>0.81676921719889273</v>
      </c>
      <c r="J24" s="3">
        <f t="shared" si="9"/>
        <v>0.18323078280110727</v>
      </c>
      <c r="L24" s="70">
        <f>CohortSurvival!BH45</f>
        <v>41</v>
      </c>
      <c r="M24" s="70">
        <f>CohortSurvival!AT45</f>
        <v>5.4601059044498475E-2</v>
      </c>
      <c r="N24" s="70"/>
      <c r="O24" s="70"/>
      <c r="P24" s="70"/>
      <c r="Q24" s="93">
        <f>J40</f>
        <v>0.1026623800054689</v>
      </c>
      <c r="R24" s="3">
        <f t="shared" si="6"/>
        <v>2.3098905725134154E-3</v>
      </c>
      <c r="W24" s="128">
        <v>5.2923971262518577E-2</v>
      </c>
      <c r="X24" s="133">
        <v>9.4387690574782801E-2</v>
      </c>
      <c r="Y24" s="133">
        <v>0.10435720457589459</v>
      </c>
      <c r="Z24" s="137">
        <v>0.1026623800054689</v>
      </c>
      <c r="AB24" s="71">
        <v>5.5742774296003939E-2</v>
      </c>
      <c r="AC24" s="71">
        <v>0.10033233955407317</v>
      </c>
      <c r="AD24" s="71">
        <v>0.1960651595330839</v>
      </c>
      <c r="AE24" s="71">
        <v>0.30593661134959316</v>
      </c>
    </row>
    <row r="25" spans="1:31">
      <c r="A25" s="3">
        <f t="shared" si="10"/>
        <v>27</v>
      </c>
      <c r="B25" s="3">
        <v>17</v>
      </c>
      <c r="C25" s="68">
        <f t="shared" si="7"/>
        <v>2.7794045013858414E-2</v>
      </c>
      <c r="D25" s="68">
        <f t="shared" si="8"/>
        <v>0.82139550423959862</v>
      </c>
      <c r="E25" s="68">
        <f t="shared" si="0"/>
        <v>22.14249595984494</v>
      </c>
      <c r="F25" s="69">
        <f t="shared" si="2"/>
        <v>22</v>
      </c>
      <c r="G25" s="68">
        <f t="shared" si="3"/>
        <v>0.14249595984493979</v>
      </c>
      <c r="H25" s="3">
        <f t="shared" si="4"/>
        <v>0.92568165044384154</v>
      </c>
      <c r="I25" s="3">
        <f t="shared" si="5"/>
        <v>0.8331134853994574</v>
      </c>
      <c r="J25" s="3">
        <f t="shared" si="9"/>
        <v>0.1668865146005426</v>
      </c>
      <c r="L25" s="70">
        <f>CohortSurvival!BH46</f>
        <v>43</v>
      </c>
      <c r="M25" s="70">
        <f>CohortSurvival!AT46</f>
        <v>5.3004121728052717E-2</v>
      </c>
      <c r="N25" s="70"/>
      <c r="O25" s="70"/>
      <c r="P25" s="70"/>
      <c r="Q25" s="93">
        <f>J42</f>
        <v>0.10179567672018219</v>
      </c>
      <c r="R25" s="3">
        <f t="shared" si="6"/>
        <v>2.3806158385499951E-3</v>
      </c>
      <c r="W25" s="128">
        <v>5.1658730733593949E-2</v>
      </c>
      <c r="X25" s="133">
        <v>9.3521686653512681E-2</v>
      </c>
      <c r="Y25" s="133">
        <v>0.10300398213339523</v>
      </c>
      <c r="Z25" s="137">
        <v>0.10179567672018219</v>
      </c>
      <c r="AB25" s="71">
        <v>5.439519856222641E-2</v>
      </c>
      <c r="AC25" s="71">
        <v>9.9467012541152977E-2</v>
      </c>
      <c r="AD25" s="71">
        <v>0.19550413991599636</v>
      </c>
      <c r="AE25" s="71">
        <v>0.30527788406171807</v>
      </c>
    </row>
    <row r="26" spans="1:31">
      <c r="A26" s="3">
        <f t="shared" si="10"/>
        <v>28</v>
      </c>
      <c r="B26" s="3">
        <v>18</v>
      </c>
      <c r="C26" s="68">
        <f t="shared" si="7"/>
        <v>2.3606859336500211E-2</v>
      </c>
      <c r="D26" s="68">
        <f t="shared" si="8"/>
        <v>0.84918954925345702</v>
      </c>
      <c r="E26" s="68">
        <f t="shared" si="0"/>
        <v>23.41374835556789</v>
      </c>
      <c r="F26" s="69">
        <f t="shared" si="2"/>
        <v>23</v>
      </c>
      <c r="G26" s="68">
        <f t="shared" si="3"/>
        <v>0.4137483555678898</v>
      </c>
      <c r="H26" s="3">
        <f t="shared" si="4"/>
        <v>0.9401919075236489</v>
      </c>
      <c r="I26" s="3">
        <f t="shared" si="5"/>
        <v>0.84617271677128403</v>
      </c>
      <c r="J26" s="3">
        <f t="shared" si="9"/>
        <v>0.15382728322871597</v>
      </c>
      <c r="L26" s="70">
        <f>CohortSurvival!BH47</f>
        <v>45</v>
      </c>
      <c r="M26" s="70">
        <f>CohortSurvival!AT47</f>
        <v>5.1513704495696741E-2</v>
      </c>
      <c r="N26" s="70"/>
      <c r="O26" s="70"/>
      <c r="P26" s="70"/>
      <c r="Q26" s="93">
        <f>J44</f>
        <v>0.10123829697075026</v>
      </c>
      <c r="R26" s="3">
        <f t="shared" si="6"/>
        <v>2.4725350968101494E-3</v>
      </c>
      <c r="W26" s="128">
        <v>5.0813700815277585E-2</v>
      </c>
      <c r="X26" s="133">
        <v>9.2967718044273395E-2</v>
      </c>
      <c r="Y26" s="133">
        <v>0.10209018891069599</v>
      </c>
      <c r="Z26" s="137">
        <v>0.10123829697075026</v>
      </c>
      <c r="AB26" s="71">
        <v>5.351309276556393E-2</v>
      </c>
      <c r="AC26" s="71">
        <v>9.8906345413353969E-2</v>
      </c>
      <c r="AD26" s="71">
        <v>0.19515386616241626</v>
      </c>
      <c r="AE26" s="71">
        <v>0.30485090839483986</v>
      </c>
    </row>
    <row r="27" spans="1:31">
      <c r="A27" s="3">
        <f t="shared" si="10"/>
        <v>29</v>
      </c>
      <c r="B27" s="3">
        <v>19</v>
      </c>
      <c r="C27" s="68">
        <f t="shared" si="7"/>
        <v>1.9996783037963543E-2</v>
      </c>
      <c r="D27" s="68">
        <f t="shared" si="8"/>
        <v>0.87279640858995722</v>
      </c>
      <c r="E27" s="68">
        <f t="shared" si="0"/>
        <v>24.685000751290836</v>
      </c>
      <c r="F27" s="69">
        <f t="shared" si="2"/>
        <v>24</v>
      </c>
      <c r="G27" s="68">
        <f t="shared" si="3"/>
        <v>0.68500075129083626</v>
      </c>
      <c r="H27" s="3">
        <f t="shared" si="4"/>
        <v>0.95197891938957702</v>
      </c>
      <c r="I27" s="3">
        <f t="shared" si="5"/>
        <v>0.85678102745061935</v>
      </c>
      <c r="J27" s="3">
        <f t="shared" si="9"/>
        <v>0.14321897254938065</v>
      </c>
      <c r="L27" s="70">
        <f>CohortSurvival!BH48</f>
        <v>47</v>
      </c>
      <c r="M27" s="70">
        <f>CohortSurvival!AT48</f>
        <v>5.0456706874377949E-2</v>
      </c>
      <c r="N27" s="70"/>
      <c r="O27" s="70"/>
      <c r="P27" s="70"/>
      <c r="Q27" s="94">
        <f>J46</f>
        <v>0.10087937849964068</v>
      </c>
      <c r="R27" s="3">
        <f t="shared" si="6"/>
        <v>2.5424458138290757E-3</v>
      </c>
      <c r="W27" s="129">
        <v>5.0257491167510437E-2</v>
      </c>
      <c r="X27" s="134">
        <v>9.2609161460335931E-2</v>
      </c>
      <c r="Y27" s="134">
        <v>0.1014765998164382</v>
      </c>
      <c r="Z27" s="138">
        <v>0.10087937849964068</v>
      </c>
      <c r="AB27" s="71">
        <v>5.2920859576417567E-2</v>
      </c>
      <c r="AC27" s="71">
        <v>9.8545637290778809E-2</v>
      </c>
      <c r="AD27" s="71">
        <v>0.19493083311924753</v>
      </c>
      <c r="AE27" s="71">
        <v>0.30457498238731195</v>
      </c>
    </row>
    <row r="28" spans="1:31" ht="15.75" thickBot="1">
      <c r="A28" s="3">
        <f t="shared" si="10"/>
        <v>30</v>
      </c>
      <c r="B28" s="3">
        <v>20</v>
      </c>
      <c r="C28" s="68">
        <f t="shared" si="7"/>
        <v>1.6904757087228287E-2</v>
      </c>
      <c r="D28" s="68">
        <f t="shared" si="8"/>
        <v>0.89279319162792081</v>
      </c>
      <c r="E28" s="68">
        <f t="shared" si="0"/>
        <v>25.956253147013786</v>
      </c>
      <c r="F28" s="69">
        <f t="shared" si="2"/>
        <v>25</v>
      </c>
      <c r="G28" s="68">
        <f t="shared" si="3"/>
        <v>0.95625314701378628</v>
      </c>
      <c r="H28" s="3">
        <f t="shared" si="4"/>
        <v>0.96153316669635081</v>
      </c>
      <c r="I28" s="3">
        <f t="shared" si="5"/>
        <v>0.86537985002671569</v>
      </c>
      <c r="J28" s="3">
        <f t="shared" si="9"/>
        <v>0.13462014997328431</v>
      </c>
      <c r="L28" s="72"/>
      <c r="M28" s="72"/>
      <c r="N28" s="72"/>
      <c r="O28" s="72"/>
      <c r="W28" s="26"/>
      <c r="X28" s="26"/>
      <c r="Y28" s="26"/>
      <c r="Z28" s="26"/>
    </row>
    <row r="29" spans="1:31" ht="15.75" thickBot="1">
      <c r="A29" s="3">
        <f t="shared" si="10"/>
        <v>31</v>
      </c>
      <c r="B29" s="3">
        <v>21</v>
      </c>
      <c r="C29" s="68">
        <f t="shared" si="7"/>
        <v>1.4269314198691666E-2</v>
      </c>
      <c r="D29" s="68">
        <f>D28+C28</f>
        <v>0.90969794871514909</v>
      </c>
      <c r="E29" s="68">
        <f t="shared" si="0"/>
        <v>27.227505542736733</v>
      </c>
      <c r="F29" s="69">
        <f t="shared" si="2"/>
        <v>27</v>
      </c>
      <c r="G29" s="68">
        <f t="shared" si="3"/>
        <v>0.22750554273673274</v>
      </c>
      <c r="H29" s="3">
        <f t="shared" si="4"/>
        <v>0.9690431348265186</v>
      </c>
      <c r="I29" s="3">
        <f t="shared" si="5"/>
        <v>0.87213882134386678</v>
      </c>
      <c r="J29" s="3">
        <f t="shared" si="9"/>
        <v>0.12786117865613322</v>
      </c>
      <c r="L29" s="72"/>
      <c r="M29" s="72"/>
      <c r="N29" s="72"/>
      <c r="O29" s="72"/>
      <c r="P29" s="4" t="s">
        <v>154</v>
      </c>
      <c r="R29" s="48">
        <f>SUM(R8:R27)</f>
        <v>2.9557166914877E-2</v>
      </c>
      <c r="S29" s="49">
        <f t="shared" ref="S29:U29" si="11">SUM(S8:S27)</f>
        <v>3.0746212552519047E-3</v>
      </c>
      <c r="T29" s="49">
        <f t="shared" si="11"/>
        <v>3.650747041502536E-3</v>
      </c>
      <c r="U29" s="50">
        <f t="shared" si="11"/>
        <v>3.3542522306220443E-4</v>
      </c>
      <c r="W29" s="26"/>
      <c r="X29" s="26"/>
      <c r="Y29" s="26"/>
      <c r="Z29" s="26"/>
    </row>
    <row r="30" spans="1:31" ht="15.75" thickBot="1">
      <c r="A30" s="3">
        <f t="shared" si="10"/>
        <v>32</v>
      </c>
      <c r="B30" s="3">
        <v>22</v>
      </c>
      <c r="C30" s="68">
        <f t="shared" si="7"/>
        <v>1.2031130790418693E-2</v>
      </c>
      <c r="D30" s="68">
        <f t="shared" si="8"/>
        <v>0.92396726291384079</v>
      </c>
      <c r="E30" s="68">
        <f t="shared" si="0"/>
        <v>28.498757938459683</v>
      </c>
      <c r="F30" s="69">
        <f t="shared" si="2"/>
        <v>28</v>
      </c>
      <c r="G30" s="68">
        <f t="shared" si="3"/>
        <v>0.49875793845968275</v>
      </c>
      <c r="H30" s="3">
        <f t="shared" si="4"/>
        <v>0.97509730421622809</v>
      </c>
      <c r="I30" s="3">
        <f t="shared" si="5"/>
        <v>0.87758757379460528</v>
      </c>
      <c r="J30" s="3">
        <f t="shared" si="9"/>
        <v>0.12241242620539472</v>
      </c>
      <c r="W30" s="4" t="s">
        <v>155</v>
      </c>
      <c r="X30" s="26"/>
      <c r="Y30" s="26"/>
      <c r="Z30" s="26"/>
    </row>
    <row r="31" spans="1:31">
      <c r="A31" s="3">
        <f t="shared" si="10"/>
        <v>33</v>
      </c>
      <c r="B31" s="3">
        <v>23</v>
      </c>
      <c r="C31" s="68">
        <f t="shared" si="7"/>
        <v>1.0135421115169244E-2</v>
      </c>
      <c r="D31" s="68">
        <f t="shared" si="8"/>
        <v>0.93599839370425952</v>
      </c>
      <c r="E31" s="68">
        <f t="shared" si="0"/>
        <v>29.770010334182629</v>
      </c>
      <c r="F31" s="69">
        <f t="shared" si="2"/>
        <v>29</v>
      </c>
      <c r="G31" s="68">
        <f t="shared" si="3"/>
        <v>0.77001033418262921</v>
      </c>
      <c r="H31" s="3">
        <f t="shared" si="4"/>
        <v>0.98000281678691392</v>
      </c>
      <c r="I31" s="3">
        <f t="shared" si="5"/>
        <v>0.88200253510822257</v>
      </c>
      <c r="J31" s="3">
        <f t="shared" si="9"/>
        <v>0.11799746489177743</v>
      </c>
      <c r="U31" s="104"/>
      <c r="V31" s="105" t="s">
        <v>80</v>
      </c>
      <c r="W31" s="130">
        <v>0.95107046950932372</v>
      </c>
      <c r="X31" s="130">
        <v>0.90826938108051991</v>
      </c>
      <c r="Y31" s="135">
        <v>0.9</v>
      </c>
      <c r="Z31" s="139">
        <v>0.9</v>
      </c>
      <c r="AB31" s="3">
        <v>0.94850453582297622</v>
      </c>
      <c r="AC31" s="3">
        <v>0.90234780165208539</v>
      </c>
      <c r="AD31" s="3">
        <v>0.80566042980835118</v>
      </c>
      <c r="AE31" s="3">
        <v>0.69611417982216528</v>
      </c>
    </row>
    <row r="32" spans="1:31">
      <c r="A32" s="3">
        <f t="shared" si="10"/>
        <v>34</v>
      </c>
      <c r="B32" s="3">
        <v>24</v>
      </c>
      <c r="C32" s="68">
        <f t="shared" si="7"/>
        <v>8.5329900137094631E-3</v>
      </c>
      <c r="D32" s="68">
        <f t="shared" si="8"/>
        <v>0.94613381481942882</v>
      </c>
      <c r="E32" s="68">
        <f t="shared" si="0"/>
        <v>31.041262729905579</v>
      </c>
      <c r="F32" s="69">
        <f t="shared" si="2"/>
        <v>31</v>
      </c>
      <c r="G32" s="68">
        <f t="shared" si="3"/>
        <v>4.1262729905579221E-2</v>
      </c>
      <c r="H32" s="3">
        <f t="shared" si="4"/>
        <v>0.98395137559466295</v>
      </c>
      <c r="I32" s="3">
        <f t="shared" si="5"/>
        <v>0.88555623803519667</v>
      </c>
      <c r="J32" s="3">
        <f t="shared" si="9"/>
        <v>0.11444376196480333</v>
      </c>
      <c r="U32" s="106"/>
      <c r="V32" s="107" t="s">
        <v>81</v>
      </c>
      <c r="W32" s="131">
        <v>18.837326700336614</v>
      </c>
      <c r="X32" s="131">
        <v>18.463144881978767</v>
      </c>
      <c r="Y32" s="133">
        <v>18.668723203145138</v>
      </c>
      <c r="Z32" s="140">
        <v>18.518209919507729</v>
      </c>
      <c r="AB32" s="3">
        <v>18.702294410714135</v>
      </c>
      <c r="AC32" s="3">
        <v>18.315727581492631</v>
      </c>
      <c r="AD32" s="3">
        <v>17.885115538070675</v>
      </c>
      <c r="AE32" s="3">
        <v>18.10416942232575</v>
      </c>
    </row>
    <row r="33" spans="1:31" ht="15.75" thickBot="1">
      <c r="A33" s="3">
        <f t="shared" si="10"/>
        <v>35</v>
      </c>
      <c r="B33" s="3">
        <v>25</v>
      </c>
      <c r="C33" s="68">
        <f t="shared" si="7"/>
        <v>7.1804855070594833E-3</v>
      </c>
      <c r="D33" s="68">
        <f t="shared" si="8"/>
        <v>0.95466680483313826</v>
      </c>
      <c r="E33" s="68">
        <f t="shared" si="0"/>
        <v>32.312515125628529</v>
      </c>
      <c r="F33" s="69">
        <f t="shared" si="2"/>
        <v>32</v>
      </c>
      <c r="G33" s="68">
        <f t="shared" si="3"/>
        <v>0.31251512562852923</v>
      </c>
      <c r="H33" s="3">
        <f t="shared" si="4"/>
        <v>0.98704974267721834</v>
      </c>
      <c r="I33" s="3">
        <f t="shared" si="5"/>
        <v>0.8883447684094965</v>
      </c>
      <c r="J33" s="3">
        <f t="shared" si="9"/>
        <v>0.1116552315905035</v>
      </c>
      <c r="U33" s="108"/>
      <c r="V33" s="109" t="s">
        <v>82</v>
      </c>
      <c r="W33" s="132">
        <v>9.324949342737245</v>
      </c>
      <c r="X33" s="132">
        <v>9.528138717910501</v>
      </c>
      <c r="Y33" s="136">
        <v>8.7805368893048126</v>
      </c>
      <c r="Z33" s="141">
        <v>9.5821402308919748</v>
      </c>
      <c r="AB33" s="3">
        <v>9.0031692217906141</v>
      </c>
      <c r="AC33" s="3">
        <v>9.2944728413905366</v>
      </c>
      <c r="AD33" s="3">
        <v>9.3049506688541097</v>
      </c>
      <c r="AE33" s="3">
        <v>9.0188306277659169</v>
      </c>
    </row>
    <row r="34" spans="1:31">
      <c r="A34" s="3">
        <f t="shared" si="10"/>
        <v>36</v>
      </c>
      <c r="B34" s="3">
        <v>26</v>
      </c>
      <c r="C34" s="68">
        <f t="shared" si="7"/>
        <v>6.0401994810760223E-3</v>
      </c>
      <c r="D34" s="68">
        <f t="shared" si="8"/>
        <v>0.96184729034019778</v>
      </c>
      <c r="E34" s="68">
        <f t="shared" si="0"/>
        <v>33.583767521351476</v>
      </c>
      <c r="F34" s="69">
        <f t="shared" si="2"/>
        <v>33</v>
      </c>
      <c r="G34" s="68">
        <f t="shared" si="3"/>
        <v>0.58376752135147569</v>
      </c>
      <c r="H34" s="3">
        <f t="shared" si="4"/>
        <v>0.98956146935851441</v>
      </c>
      <c r="I34" s="3">
        <f t="shared" si="5"/>
        <v>0.89060532242266299</v>
      </c>
      <c r="J34" s="3">
        <f t="shared" si="9"/>
        <v>0.10939467757733701</v>
      </c>
    </row>
    <row r="35" spans="1:31">
      <c r="A35" s="3">
        <f t="shared" si="10"/>
        <v>37</v>
      </c>
      <c r="B35" s="3">
        <v>27</v>
      </c>
      <c r="C35" s="68">
        <f t="shared" si="7"/>
        <v>5.0796345062332346E-3</v>
      </c>
      <c r="D35" s="68">
        <f t="shared" si="8"/>
        <v>0.96788748982127382</v>
      </c>
      <c r="E35" s="68">
        <f t="shared" si="0"/>
        <v>34.855019917074422</v>
      </c>
      <c r="F35" s="69">
        <f t="shared" si="2"/>
        <v>34</v>
      </c>
      <c r="G35" s="68">
        <f t="shared" si="3"/>
        <v>0.85501991707442215</v>
      </c>
      <c r="H35" s="3">
        <f t="shared" si="4"/>
        <v>0.99159475845625233</v>
      </c>
      <c r="I35" s="3">
        <f t="shared" si="5"/>
        <v>0.8924352826106271</v>
      </c>
      <c r="J35" s="3">
        <f t="shared" si="9"/>
        <v>0.1075647173893729</v>
      </c>
    </row>
    <row r="36" spans="1:31">
      <c r="A36" s="3">
        <f t="shared" si="10"/>
        <v>38</v>
      </c>
      <c r="B36" s="3">
        <v>28</v>
      </c>
      <c r="C36" s="68">
        <f t="shared" si="7"/>
        <v>4.2709693910830465E-3</v>
      </c>
      <c r="D36" s="68">
        <f t="shared" si="8"/>
        <v>0.97296712432750709</v>
      </c>
      <c r="E36" s="68">
        <f t="shared" si="0"/>
        <v>36.126272312797369</v>
      </c>
      <c r="F36" s="69">
        <f t="shared" si="2"/>
        <v>36</v>
      </c>
      <c r="G36" s="68">
        <f t="shared" si="3"/>
        <v>0.12627231279736861</v>
      </c>
      <c r="H36" s="3">
        <f t="shared" si="4"/>
        <v>0.99321276471192688</v>
      </c>
      <c r="I36" s="3">
        <f t="shared" si="5"/>
        <v>0.89389148824073417</v>
      </c>
      <c r="J36" s="3">
        <f t="shared" si="9"/>
        <v>0.10610851175926583</v>
      </c>
      <c r="L36" s="3" t="s">
        <v>100</v>
      </c>
      <c r="X36" s="3" t="s">
        <v>101</v>
      </c>
    </row>
    <row r="37" spans="1:31">
      <c r="A37" s="3">
        <f t="shared" si="10"/>
        <v>39</v>
      </c>
      <c r="B37" s="3">
        <v>29</v>
      </c>
      <c r="C37" s="68">
        <f t="shared" si="7"/>
        <v>3.5905012512053094E-3</v>
      </c>
      <c r="D37" s="68">
        <f t="shared" si="8"/>
        <v>0.97723809371859016</v>
      </c>
      <c r="E37" s="68">
        <f t="shared" si="0"/>
        <v>37.397524708520322</v>
      </c>
      <c r="F37" s="69">
        <f t="shared" si="2"/>
        <v>37</v>
      </c>
      <c r="G37" s="68">
        <f t="shared" si="3"/>
        <v>0.39752470852032218</v>
      </c>
      <c r="H37" s="3">
        <f t="shared" si="4"/>
        <v>0.99449710901520472</v>
      </c>
      <c r="I37" s="3">
        <f t="shared" si="5"/>
        <v>0.89504739811368428</v>
      </c>
      <c r="J37" s="3">
        <f t="shared" si="9"/>
        <v>0.10495260188631572</v>
      </c>
    </row>
    <row r="38" spans="1:31">
      <c r="A38" s="3">
        <f t="shared" si="10"/>
        <v>40</v>
      </c>
      <c r="B38" s="3">
        <v>30</v>
      </c>
      <c r="C38" s="68">
        <f t="shared" si="7"/>
        <v>3.0181074218942113E-3</v>
      </c>
      <c r="D38" s="68">
        <f t="shared" si="8"/>
        <v>0.98082859496979546</v>
      </c>
      <c r="E38" s="68">
        <f t="shared" si="0"/>
        <v>38.668777104243269</v>
      </c>
      <c r="F38" s="69">
        <f t="shared" si="2"/>
        <v>38</v>
      </c>
      <c r="G38" s="68">
        <f t="shared" si="3"/>
        <v>0.66877710424326864</v>
      </c>
      <c r="H38" s="3">
        <f t="shared" si="4"/>
        <v>0.99553768084964911</v>
      </c>
      <c r="I38" s="3">
        <f t="shared" si="5"/>
        <v>0.89598391276468425</v>
      </c>
      <c r="J38" s="3">
        <f t="shared" si="9"/>
        <v>0.10401608723531575</v>
      </c>
    </row>
    <row r="39" spans="1:31">
      <c r="A39" s="3">
        <f t="shared" si="10"/>
        <v>41</v>
      </c>
      <c r="B39" s="3">
        <v>31</v>
      </c>
      <c r="C39" s="68">
        <f t="shared" si="7"/>
        <v>2.5367493428772722E-3</v>
      </c>
      <c r="D39" s="68">
        <f t="shared" si="8"/>
        <v>0.9838467023916897</v>
      </c>
      <c r="E39" s="68">
        <f t="shared" si="0"/>
        <v>39.940029499966215</v>
      </c>
      <c r="F39" s="69">
        <f t="shared" si="2"/>
        <v>39</v>
      </c>
      <c r="G39" s="68">
        <f t="shared" si="3"/>
        <v>0.9400294999662151</v>
      </c>
      <c r="H39" s="3">
        <f t="shared" si="4"/>
        <v>0.99637957074823602</v>
      </c>
      <c r="I39" s="3">
        <f t="shared" si="5"/>
        <v>0.89674161367341243</v>
      </c>
      <c r="J39" s="3">
        <f t="shared" si="9"/>
        <v>0.10325838632658757</v>
      </c>
    </row>
    <row r="40" spans="1:31">
      <c r="A40" s="3">
        <f t="shared" si="10"/>
        <v>42</v>
      </c>
      <c r="B40" s="3">
        <v>32</v>
      </c>
      <c r="C40" s="68">
        <f t="shared" si="7"/>
        <v>2.1320278220495598E-3</v>
      </c>
      <c r="D40" s="68">
        <f t="shared" si="8"/>
        <v>0.98638345173456699</v>
      </c>
      <c r="E40" s="68">
        <f t="shared" ref="E40:E71" si="12">MAX(0,(A40-$B$4)/$B$6)</f>
        <v>41.211281895689169</v>
      </c>
      <c r="F40" s="69">
        <f t="shared" si="2"/>
        <v>41</v>
      </c>
      <c r="G40" s="68">
        <f t="shared" si="3"/>
        <v>0.21128189568916866</v>
      </c>
      <c r="H40" s="3">
        <f t="shared" si="4"/>
        <v>0.99704179999392339</v>
      </c>
      <c r="I40" s="3">
        <f t="shared" si="5"/>
        <v>0.8973376199945311</v>
      </c>
      <c r="J40" s="3">
        <f t="shared" si="9"/>
        <v>0.1026623800054689</v>
      </c>
    </row>
    <row r="41" spans="1:31">
      <c r="A41" s="3">
        <f t="shared" si="10"/>
        <v>43</v>
      </c>
      <c r="B41" s="3">
        <v>33</v>
      </c>
      <c r="C41" s="68">
        <f t="shared" si="7"/>
        <v>1.7917917041294683E-3</v>
      </c>
      <c r="D41" s="68">
        <f t="shared" si="8"/>
        <v>0.98851547955661656</v>
      </c>
      <c r="E41" s="68">
        <f t="shared" si="12"/>
        <v>42.482534291412115</v>
      </c>
      <c r="F41" s="69">
        <f t="shared" si="2"/>
        <v>42</v>
      </c>
      <c r="G41" s="68">
        <f t="shared" si="3"/>
        <v>0.48253429141211512</v>
      </c>
      <c r="H41" s="3">
        <f t="shared" si="4"/>
        <v>0.99757389795604157</v>
      </c>
      <c r="I41" s="3">
        <f t="shared" si="5"/>
        <v>0.89781650816043745</v>
      </c>
      <c r="J41" s="3">
        <f t="shared" si="9"/>
        <v>0.10218349183956255</v>
      </c>
    </row>
    <row r="42" spans="1:31">
      <c r="A42" s="3">
        <f t="shared" si="10"/>
        <v>44</v>
      </c>
      <c r="B42" s="3">
        <v>34</v>
      </c>
      <c r="C42" s="68">
        <f t="shared" si="7"/>
        <v>1.5057978999034657E-3</v>
      </c>
      <c r="D42" s="68">
        <f t="shared" si="8"/>
        <v>0.99030727126074602</v>
      </c>
      <c r="E42" s="68">
        <f t="shared" si="12"/>
        <v>43.753786687135062</v>
      </c>
      <c r="F42" s="69">
        <f t="shared" si="2"/>
        <v>43</v>
      </c>
      <c r="G42" s="68">
        <f t="shared" si="3"/>
        <v>0.75378668713506158</v>
      </c>
      <c r="H42" s="3">
        <f t="shared" si="4"/>
        <v>0.99800480364424193</v>
      </c>
      <c r="I42" s="3">
        <f t="shared" si="5"/>
        <v>0.89820432327981781</v>
      </c>
      <c r="J42" s="3">
        <f t="shared" si="9"/>
        <v>0.10179567672018219</v>
      </c>
    </row>
    <row r="43" spans="1:31">
      <c r="A43" s="3">
        <f t="shared" si="10"/>
        <v>45</v>
      </c>
      <c r="B43" s="3">
        <v>35</v>
      </c>
      <c r="C43" s="68">
        <f t="shared" si="7"/>
        <v>1.2654186773542072E-3</v>
      </c>
      <c r="D43" s="68">
        <f t="shared" si="8"/>
        <v>0.99181306916064949</v>
      </c>
      <c r="E43" s="68">
        <f t="shared" si="12"/>
        <v>45.025039082858008</v>
      </c>
      <c r="F43" s="69">
        <f t="shared" si="2"/>
        <v>45</v>
      </c>
      <c r="G43" s="68">
        <f t="shared" si="3"/>
        <v>2.5039082858008044E-2</v>
      </c>
      <c r="H43" s="3">
        <f t="shared" si="4"/>
        <v>0.99835220869866814</v>
      </c>
      <c r="I43" s="3">
        <f t="shared" si="5"/>
        <v>0.89851698782880129</v>
      </c>
      <c r="J43" s="3">
        <f t="shared" si="9"/>
        <v>0.10148301217119871</v>
      </c>
    </row>
    <row r="44" spans="1:31">
      <c r="A44" s="3">
        <f t="shared" si="10"/>
        <v>46</v>
      </c>
      <c r="B44" s="3">
        <v>36</v>
      </c>
      <c r="C44" s="68">
        <f t="shared" si="7"/>
        <v>1.0633912609068832E-3</v>
      </c>
      <c r="D44" s="68">
        <f t="shared" si="8"/>
        <v>0.99307848783800368</v>
      </c>
      <c r="E44" s="68">
        <f t="shared" si="12"/>
        <v>46.296291478580962</v>
      </c>
      <c r="F44" s="69">
        <f t="shared" si="2"/>
        <v>46</v>
      </c>
      <c r="G44" s="68">
        <f t="shared" si="3"/>
        <v>0.29629147858096161</v>
      </c>
      <c r="H44" s="3">
        <f t="shared" si="4"/>
        <v>0.9986241144769441</v>
      </c>
      <c r="I44" s="3">
        <f t="shared" si="5"/>
        <v>0.89876170302924974</v>
      </c>
      <c r="J44" s="3">
        <f t="shared" si="9"/>
        <v>0.10123829697075026</v>
      </c>
    </row>
    <row r="45" spans="1:31">
      <c r="A45" s="3">
        <f t="shared" si="10"/>
        <v>47</v>
      </c>
      <c r="B45" s="3">
        <v>37</v>
      </c>
      <c r="C45" s="68">
        <f t="shared" si="7"/>
        <v>8.9360462049366057E-4</v>
      </c>
      <c r="D45" s="68">
        <f t="shared" si="8"/>
        <v>0.99414187909891061</v>
      </c>
      <c r="E45" s="68">
        <f t="shared" si="12"/>
        <v>47.567543874303908</v>
      </c>
      <c r="F45" s="69">
        <f t="shared" si="2"/>
        <v>47</v>
      </c>
      <c r="G45" s="68">
        <f t="shared" si="3"/>
        <v>0.56754387430390807</v>
      </c>
      <c r="H45" s="3">
        <f t="shared" si="4"/>
        <v>0.99884451001023433</v>
      </c>
      <c r="I45" s="3">
        <f t="shared" si="5"/>
        <v>0.89896005900921094</v>
      </c>
      <c r="J45" s="3">
        <f t="shared" si="9"/>
        <v>0.10103994099078906</v>
      </c>
    </row>
    <row r="46" spans="1:31">
      <c r="A46" s="3">
        <f t="shared" si="10"/>
        <v>48</v>
      </c>
      <c r="B46" s="3">
        <v>38</v>
      </c>
      <c r="C46" s="68">
        <f t="shared" si="7"/>
        <v>7.5091854529467687E-4</v>
      </c>
      <c r="D46" s="68">
        <f t="shared" si="8"/>
        <v>0.99503548371940431</v>
      </c>
      <c r="E46" s="68">
        <f t="shared" si="12"/>
        <v>48.838796270026855</v>
      </c>
      <c r="F46" s="69">
        <f t="shared" si="2"/>
        <v>48</v>
      </c>
      <c r="G46" s="68">
        <f t="shared" si="3"/>
        <v>0.83879627002685453</v>
      </c>
      <c r="H46" s="3">
        <f t="shared" si="4"/>
        <v>0.99902291277817701</v>
      </c>
      <c r="I46" s="3">
        <f t="shared" si="5"/>
        <v>0.89912062150035932</v>
      </c>
      <c r="J46" s="3">
        <f t="shared" si="9"/>
        <v>0.10087937849964068</v>
      </c>
    </row>
    <row r="47" spans="1:31">
      <c r="A47" s="3">
        <f t="shared" si="10"/>
        <v>49</v>
      </c>
      <c r="B47" s="3">
        <v>39</v>
      </c>
      <c r="C47" s="68">
        <f t="shared" si="7"/>
        <v>6.3101049866881608E-4</v>
      </c>
      <c r="D47" s="68">
        <f t="shared" si="8"/>
        <v>0.99578640226469894</v>
      </c>
      <c r="E47" s="68">
        <f t="shared" si="12"/>
        <v>50.110048665749801</v>
      </c>
      <c r="F47" s="69">
        <f t="shared" si="2"/>
        <v>50</v>
      </c>
      <c r="G47" s="68">
        <f t="shared" si="3"/>
        <v>0.11004866574980099</v>
      </c>
      <c r="H47" s="3">
        <f t="shared" si="4"/>
        <v>0.99916516752210882</v>
      </c>
      <c r="I47" s="3">
        <f t="shared" si="5"/>
        <v>0.89924865076989802</v>
      </c>
      <c r="J47" s="3">
        <f t="shared" si="9"/>
        <v>0.10075134923010198</v>
      </c>
    </row>
    <row r="48" spans="1:31">
      <c r="A48" s="3">
        <f t="shared" si="10"/>
        <v>50</v>
      </c>
      <c r="B48" s="3">
        <v>40</v>
      </c>
      <c r="C48" s="68">
        <f t="shared" si="7"/>
        <v>5.3024622903911022E-4</v>
      </c>
      <c r="D48" s="68">
        <f t="shared" si="8"/>
        <v>0.99641741276336782</v>
      </c>
      <c r="E48" s="68">
        <f t="shared" si="12"/>
        <v>51.381301061472755</v>
      </c>
      <c r="F48" s="69">
        <f t="shared" si="2"/>
        <v>51</v>
      </c>
      <c r="G48" s="68">
        <f t="shared" si="3"/>
        <v>0.38130106147275455</v>
      </c>
      <c r="H48" s="3">
        <f t="shared" si="4"/>
        <v>0.99927782038577284</v>
      </c>
      <c r="I48" s="3">
        <f t="shared" si="5"/>
        <v>0.89935003834719562</v>
      </c>
      <c r="J48" s="3">
        <f t="shared" si="9"/>
        <v>0.10064996165280438</v>
      </c>
    </row>
    <row r="49" spans="1:10">
      <c r="A49" s="3">
        <f t="shared" si="10"/>
        <v>51</v>
      </c>
      <c r="B49" s="3">
        <v>41</v>
      </c>
      <c r="C49" s="68">
        <f t="shared" si="7"/>
        <v>4.4557060229600691E-4</v>
      </c>
      <c r="D49" s="68">
        <f t="shared" si="8"/>
        <v>0.99694765899240689</v>
      </c>
      <c r="E49" s="68">
        <f t="shared" si="12"/>
        <v>52.652553457195701</v>
      </c>
      <c r="F49" s="69">
        <f t="shared" si="2"/>
        <v>52</v>
      </c>
      <c r="G49" s="68">
        <f t="shared" si="3"/>
        <v>0.65255345719570101</v>
      </c>
      <c r="H49" s="3">
        <f t="shared" si="4"/>
        <v>0.99936909427878962</v>
      </c>
      <c r="I49" s="3">
        <f t="shared" si="5"/>
        <v>0.8994321848509107</v>
      </c>
      <c r="J49" s="3">
        <f t="shared" si="9"/>
        <v>0.1005678151490893</v>
      </c>
    </row>
    <row r="50" spans="1:10">
      <c r="A50" s="3">
        <f t="shared" si="10"/>
        <v>52</v>
      </c>
      <c r="B50" s="3">
        <v>42</v>
      </c>
      <c r="C50" s="68">
        <f t="shared" si="7"/>
        <v>3.7441558984332941E-4</v>
      </c>
      <c r="D50" s="68">
        <f t="shared" si="8"/>
        <v>0.99739322959470289</v>
      </c>
      <c r="E50" s="68">
        <f t="shared" si="12"/>
        <v>53.923805852918647</v>
      </c>
      <c r="F50" s="69">
        <f t="shared" si="2"/>
        <v>53</v>
      </c>
      <c r="G50" s="68">
        <f t="shared" si="3"/>
        <v>0.92380585291864747</v>
      </c>
      <c r="H50" s="3">
        <f t="shared" si="4"/>
        <v>0.99944294453388338</v>
      </c>
      <c r="I50" s="3">
        <f t="shared" si="5"/>
        <v>0.89949865008049512</v>
      </c>
      <c r="J50" s="3">
        <f t="shared" si="9"/>
        <v>0.10050134991950488</v>
      </c>
    </row>
    <row r="51" spans="1:10">
      <c r="A51" s="3">
        <f t="shared" si="10"/>
        <v>53</v>
      </c>
      <c r="B51" s="3">
        <v>43</v>
      </c>
      <c r="C51" s="68">
        <f t="shared" si="7"/>
        <v>3.1462277557215074E-4</v>
      </c>
      <c r="D51" s="68">
        <f t="shared" si="8"/>
        <v>0.99776764518454619</v>
      </c>
      <c r="E51" s="68">
        <f t="shared" si="12"/>
        <v>55.195058248641601</v>
      </c>
      <c r="F51" s="69">
        <f t="shared" si="2"/>
        <v>55</v>
      </c>
      <c r="G51" s="68">
        <f t="shared" si="3"/>
        <v>0.19505824864160104</v>
      </c>
      <c r="H51" s="3">
        <f t="shared" si="4"/>
        <v>0.99950116284271018</v>
      </c>
      <c r="I51" s="3">
        <f t="shared" si="5"/>
        <v>0.8995510465584392</v>
      </c>
      <c r="J51" s="3">
        <f t="shared" si="9"/>
        <v>0.1004489534415608</v>
      </c>
    </row>
    <row r="52" spans="1:10">
      <c r="A52" s="3">
        <f t="shared" si="10"/>
        <v>54</v>
      </c>
      <c r="B52" s="3">
        <v>44</v>
      </c>
      <c r="C52" s="68">
        <f t="shared" si="7"/>
        <v>2.6437812801815636E-4</v>
      </c>
      <c r="D52" s="68">
        <f t="shared" si="8"/>
        <v>0.99808226796011834</v>
      </c>
      <c r="E52" s="68">
        <f t="shared" si="12"/>
        <v>56.466310644364547</v>
      </c>
      <c r="F52" s="69">
        <f t="shared" si="2"/>
        <v>56</v>
      </c>
      <c r="G52" s="68">
        <f t="shared" si="3"/>
        <v>0.4663106443645475</v>
      </c>
      <c r="H52" s="3">
        <f t="shared" si="4"/>
        <v>0.99954782965373623</v>
      </c>
      <c r="I52" s="3">
        <f t="shared" si="5"/>
        <v>0.8995930466883626</v>
      </c>
      <c r="J52" s="3">
        <f t="shared" si="9"/>
        <v>0.1004069533116374</v>
      </c>
    </row>
    <row r="53" spans="1:10">
      <c r="A53" s="3">
        <f t="shared" si="10"/>
        <v>55</v>
      </c>
      <c r="B53" s="3">
        <v>45</v>
      </c>
      <c r="C53" s="68">
        <f t="shared" si="7"/>
        <v>2.2215711985955111E-4</v>
      </c>
      <c r="D53" s="68">
        <f t="shared" si="8"/>
        <v>0.9983466460881365</v>
      </c>
      <c r="E53" s="68">
        <f t="shared" si="12"/>
        <v>57.737563040087494</v>
      </c>
      <c r="F53" s="69">
        <f t="shared" si="2"/>
        <v>57</v>
      </c>
      <c r="G53" s="68">
        <f t="shared" si="3"/>
        <v>0.73756304008749396</v>
      </c>
      <c r="H53" s="3">
        <f t="shared" si="4"/>
        <v>0.99958562421088792</v>
      </c>
      <c r="I53" s="3">
        <f t="shared" si="5"/>
        <v>0.89962706178979912</v>
      </c>
      <c r="J53" s="3">
        <f t="shared" si="9"/>
        <v>0.10037293821020088</v>
      </c>
    </row>
    <row r="54" spans="1:10">
      <c r="A54" s="3">
        <f t="shared" si="10"/>
        <v>56</v>
      </c>
      <c r="B54" s="3">
        <v>46</v>
      </c>
      <c r="C54" s="68">
        <f t="shared" si="7"/>
        <v>1.866785680541138E-4</v>
      </c>
      <c r="D54" s="68">
        <f t="shared" si="8"/>
        <v>0.99856880320799601</v>
      </c>
      <c r="E54" s="68">
        <f t="shared" si="12"/>
        <v>59.00881543581044</v>
      </c>
      <c r="F54" s="69">
        <f t="shared" si="2"/>
        <v>59</v>
      </c>
      <c r="G54" s="68">
        <f t="shared" si="3"/>
        <v>8.8154358104404196E-3</v>
      </c>
      <c r="H54" s="3">
        <f t="shared" si="4"/>
        <v>0.99961615755176725</v>
      </c>
      <c r="I54" s="3">
        <f t="shared" si="5"/>
        <v>0.89965454179659055</v>
      </c>
      <c r="J54" s="3">
        <f t="shared" si="9"/>
        <v>0.10034545820340945</v>
      </c>
    </row>
    <row r="55" spans="1:10">
      <c r="A55" s="3">
        <f t="shared" si="10"/>
        <v>57</v>
      </c>
      <c r="B55" s="3">
        <v>47</v>
      </c>
      <c r="C55" s="68">
        <f t="shared" si="7"/>
        <v>1.5686581815976429E-4</v>
      </c>
      <c r="D55" s="68">
        <f t="shared" si="8"/>
        <v>0.99875548177605011</v>
      </c>
      <c r="E55" s="68">
        <f t="shared" si="12"/>
        <v>60.280067831533394</v>
      </c>
      <c r="F55" s="69">
        <f t="shared" si="2"/>
        <v>60</v>
      </c>
      <c r="G55" s="68">
        <f t="shared" si="3"/>
        <v>0.28006783153339398</v>
      </c>
      <c r="H55" s="3">
        <f t="shared" si="4"/>
        <v>0.99964000274949327</v>
      </c>
      <c r="I55" s="3">
        <f t="shared" si="5"/>
        <v>0.89967600247454393</v>
      </c>
      <c r="J55" s="3">
        <f t="shared" si="9"/>
        <v>0.10032399752545607</v>
      </c>
    </row>
    <row r="56" spans="1:10">
      <c r="A56" s="3">
        <f t="shared" si="10"/>
        <v>58</v>
      </c>
      <c r="B56" s="3">
        <v>48</v>
      </c>
      <c r="C56" s="68">
        <f t="shared" si="7"/>
        <v>1.3181411019339508E-4</v>
      </c>
      <c r="D56" s="68">
        <f t="shared" si="8"/>
        <v>0.99891234759420988</v>
      </c>
      <c r="E56" s="68">
        <f t="shared" si="12"/>
        <v>61.55132022725634</v>
      </c>
      <c r="F56" s="69">
        <f t="shared" si="2"/>
        <v>61</v>
      </c>
      <c r="G56" s="68">
        <f t="shared" si="3"/>
        <v>0.55132022725634044</v>
      </c>
      <c r="H56" s="3">
        <f t="shared" si="4"/>
        <v>0.99965933210437385</v>
      </c>
      <c r="I56" s="3">
        <f t="shared" si="5"/>
        <v>0.89969339889393651</v>
      </c>
      <c r="J56" s="3">
        <f t="shared" si="9"/>
        <v>0.10030660110606349</v>
      </c>
    </row>
    <row r="57" spans="1:10">
      <c r="A57" s="3">
        <f t="shared" si="10"/>
        <v>59</v>
      </c>
      <c r="B57" s="3">
        <v>49</v>
      </c>
      <c r="C57" s="68">
        <f t="shared" si="7"/>
        <v>1.107631452713679E-4</v>
      </c>
      <c r="D57" s="68">
        <f t="shared" si="8"/>
        <v>0.99904416170440324</v>
      </c>
      <c r="E57" s="68">
        <f t="shared" si="12"/>
        <v>62.822572622979287</v>
      </c>
      <c r="F57" s="69">
        <f t="shared" si="2"/>
        <v>62</v>
      </c>
      <c r="G57" s="68">
        <f t="shared" si="3"/>
        <v>0.8225726229792869</v>
      </c>
      <c r="H57" s="3">
        <f t="shared" si="4"/>
        <v>0.99967497983057274</v>
      </c>
      <c r="I57" s="3">
        <f t="shared" si="5"/>
        <v>0.89970748184751548</v>
      </c>
      <c r="J57" s="3">
        <f t="shared" si="9"/>
        <v>0.10029251815248452</v>
      </c>
    </row>
    <row r="58" spans="1:10">
      <c r="A58" s="3">
        <f t="shared" si="10"/>
        <v>60</v>
      </c>
      <c r="B58" s="3">
        <v>50</v>
      </c>
      <c r="C58" s="68">
        <f t="shared" si="7"/>
        <v>9.3074026517258845E-5</v>
      </c>
      <c r="D58" s="68">
        <f t="shared" si="8"/>
        <v>0.99915492484967461</v>
      </c>
      <c r="E58" s="68">
        <f t="shared" si="12"/>
        <v>64.093825018702233</v>
      </c>
      <c r="F58" s="69">
        <f t="shared" si="2"/>
        <v>64</v>
      </c>
      <c r="G58" s="68">
        <f t="shared" si="3"/>
        <v>9.3825018702233365E-2</v>
      </c>
      <c r="H58" s="3">
        <f t="shared" si="4"/>
        <v>0.99968748362566751</v>
      </c>
      <c r="I58" s="3">
        <f t="shared" si="5"/>
        <v>0.89971873526310076</v>
      </c>
      <c r="J58" s="3">
        <f t="shared" si="9"/>
        <v>0.10028126473689924</v>
      </c>
    </row>
    <row r="59" spans="1:10">
      <c r="A59" s="3">
        <f t="shared" si="10"/>
        <v>61</v>
      </c>
      <c r="B59" s="3">
        <v>51</v>
      </c>
      <c r="C59" s="68">
        <f t="shared" si="7"/>
        <v>7.8209878214932941E-5</v>
      </c>
      <c r="D59" s="68">
        <f t="shared" si="8"/>
        <v>0.99924799887619187</v>
      </c>
      <c r="E59" s="68">
        <f t="shared" si="12"/>
        <v>65.365077414425187</v>
      </c>
      <c r="F59" s="69">
        <f t="shared" si="2"/>
        <v>65</v>
      </c>
      <c r="G59" s="68">
        <f t="shared" si="3"/>
        <v>0.36507741442518693</v>
      </c>
      <c r="H59" s="3">
        <f t="shared" si="4"/>
        <v>0.99969736303168166</v>
      </c>
      <c r="I59" s="3">
        <f t="shared" si="5"/>
        <v>0.89972762672851347</v>
      </c>
      <c r="J59" s="3">
        <f t="shared" si="9"/>
        <v>0.10027237327148653</v>
      </c>
    </row>
    <row r="60" spans="1:10">
      <c r="A60" s="3">
        <f t="shared" si="10"/>
        <v>62</v>
      </c>
      <c r="B60" s="3">
        <v>52</v>
      </c>
      <c r="C60" s="68">
        <f t="shared" si="7"/>
        <v>6.5719557394013336E-5</v>
      </c>
      <c r="D60" s="68">
        <f t="shared" si="8"/>
        <v>0.99932620875440681</v>
      </c>
      <c r="E60" s="68">
        <f t="shared" si="12"/>
        <v>66.636329810148126</v>
      </c>
      <c r="F60" s="69">
        <f t="shared" si="2"/>
        <v>66</v>
      </c>
      <c r="G60" s="68">
        <f t="shared" si="3"/>
        <v>0.63632981014812628</v>
      </c>
      <c r="H60" s="3">
        <f t="shared" si="4"/>
        <v>0.99970536817729028</v>
      </c>
      <c r="I60" s="3">
        <f t="shared" si="5"/>
        <v>0.89973483135956123</v>
      </c>
      <c r="J60" s="3">
        <f t="shared" si="9"/>
        <v>0.10026516864043877</v>
      </c>
    </row>
    <row r="61" spans="1:10">
      <c r="A61" s="3">
        <f t="shared" si="10"/>
        <v>63</v>
      </c>
      <c r="B61" s="3">
        <v>53</v>
      </c>
      <c r="C61" s="68">
        <f t="shared" si="7"/>
        <v>5.5223964993736757E-5</v>
      </c>
      <c r="D61" s="68">
        <f t="shared" si="8"/>
        <v>0.99939192831180079</v>
      </c>
      <c r="E61" s="68">
        <f t="shared" si="12"/>
        <v>67.90758220587108</v>
      </c>
      <c r="F61" s="69">
        <f t="shared" si="2"/>
        <v>67</v>
      </c>
      <c r="G61" s="68">
        <f t="shared" si="3"/>
        <v>0.90758220587107985</v>
      </c>
      <c r="H61" s="3">
        <f t="shared" si="4"/>
        <v>0.99971184573781113</v>
      </c>
      <c r="I61" s="3">
        <f t="shared" si="5"/>
        <v>0.89974066116403006</v>
      </c>
      <c r="J61" s="3">
        <f t="shared" si="9"/>
        <v>0.10025933883596994</v>
      </c>
    </row>
    <row r="62" spans="1:10">
      <c r="A62" s="3">
        <f t="shared" si="10"/>
        <v>64</v>
      </c>
      <c r="B62" s="3">
        <v>54</v>
      </c>
      <c r="C62" s="68">
        <f t="shared" si="7"/>
        <v>4.6404542085234053E-5</v>
      </c>
      <c r="D62" s="68">
        <f t="shared" si="8"/>
        <v>0.99944715227679448</v>
      </c>
      <c r="E62" s="68">
        <f t="shared" si="12"/>
        <v>69.178834601594033</v>
      </c>
      <c r="F62" s="69">
        <f t="shared" si="2"/>
        <v>69</v>
      </c>
      <c r="G62" s="68">
        <f t="shared" si="3"/>
        <v>0.17883460159403342</v>
      </c>
      <c r="H62" s="3">
        <f t="shared" si="4"/>
        <v>0.99971696348113059</v>
      </c>
      <c r="I62" s="3">
        <f t="shared" si="5"/>
        <v>0.8997452671330175</v>
      </c>
      <c r="J62" s="3">
        <f t="shared" si="9"/>
        <v>0.1002547328669825</v>
      </c>
    </row>
    <row r="63" spans="1:10">
      <c r="A63" s="3">
        <f t="shared" si="10"/>
        <v>65</v>
      </c>
      <c r="B63" s="3">
        <v>55</v>
      </c>
      <c r="C63" s="68">
        <f t="shared" si="7"/>
        <v>3.8993602595331839E-5</v>
      </c>
      <c r="D63" s="68">
        <f t="shared" si="8"/>
        <v>0.99949355681887975</v>
      </c>
      <c r="E63" s="68">
        <f t="shared" si="12"/>
        <v>70.450086997316973</v>
      </c>
      <c r="F63" s="69">
        <f t="shared" si="2"/>
        <v>70</v>
      </c>
      <c r="G63" s="68">
        <f t="shared" si="3"/>
        <v>0.45008699731697277</v>
      </c>
      <c r="H63" s="3">
        <f t="shared" si="4"/>
        <v>0.99972105614681972</v>
      </c>
      <c r="I63" s="3">
        <f t="shared" si="5"/>
        <v>0.89974895053213777</v>
      </c>
      <c r="J63" s="3">
        <f t="shared" si="9"/>
        <v>0.10025104946786223</v>
      </c>
    </row>
    <row r="64" spans="1:10">
      <c r="A64" s="3">
        <f t="shared" si="10"/>
        <v>66</v>
      </c>
      <c r="B64" s="3">
        <v>56</v>
      </c>
      <c r="C64" s="68">
        <f t="shared" si="7"/>
        <v>3.2766209491229571E-5</v>
      </c>
      <c r="D64" s="68">
        <f t="shared" si="8"/>
        <v>0.99953255042147504</v>
      </c>
      <c r="E64" s="68">
        <f t="shared" si="12"/>
        <v>71.721339393039926</v>
      </c>
      <c r="F64" s="69">
        <f t="shared" si="2"/>
        <v>71</v>
      </c>
      <c r="G64" s="68">
        <f t="shared" si="3"/>
        <v>0.72133939303992634</v>
      </c>
      <c r="H64" s="3">
        <f t="shared" si="4"/>
        <v>0.99972437098669176</v>
      </c>
      <c r="I64" s="3">
        <f t="shared" si="5"/>
        <v>0.89975193388802266</v>
      </c>
      <c r="J64" s="3">
        <f t="shared" si="9"/>
        <v>0.10024806611197734</v>
      </c>
    </row>
    <row r="65" spans="1:10">
      <c r="A65" s="3">
        <f t="shared" si="10"/>
        <v>67</v>
      </c>
      <c r="B65" s="3">
        <v>57</v>
      </c>
      <c r="C65" s="68">
        <f t="shared" si="7"/>
        <v>2.7533348090808865E-5</v>
      </c>
      <c r="D65" s="68">
        <f t="shared" si="8"/>
        <v>0.99956531663096626</v>
      </c>
      <c r="E65" s="68">
        <f t="shared" si="12"/>
        <v>72.99259178876288</v>
      </c>
      <c r="F65" s="69">
        <f t="shared" si="2"/>
        <v>72</v>
      </c>
      <c r="G65" s="68">
        <f t="shared" si="3"/>
        <v>0.9925917887628799</v>
      </c>
      <c r="H65" s="3">
        <f t="shared" si="4"/>
        <v>0.99972705205936574</v>
      </c>
      <c r="I65" s="3">
        <f t="shared" si="5"/>
        <v>0.89975434685342914</v>
      </c>
      <c r="J65" s="3">
        <f t="shared" si="9"/>
        <v>0.10024565314657086</v>
      </c>
    </row>
    <row r="66" spans="1:10">
      <c r="A66" s="3">
        <f t="shared" si="10"/>
        <v>68</v>
      </c>
      <c r="B66" s="3">
        <v>58</v>
      </c>
      <c r="C66" s="68">
        <f t="shared" si="7"/>
        <v>2.3136189444544565E-5</v>
      </c>
      <c r="D66" s="68">
        <f t="shared" si="8"/>
        <v>0.99959284997905706</v>
      </c>
      <c r="E66" s="68">
        <f t="shared" si="12"/>
        <v>74.263844184485819</v>
      </c>
      <c r="F66" s="69">
        <f t="shared" si="2"/>
        <v>74</v>
      </c>
      <c r="G66" s="68">
        <f t="shared" si="3"/>
        <v>0.26384418448581926</v>
      </c>
      <c r="H66" s="3">
        <f t="shared" si="4"/>
        <v>0.99972914556112213</v>
      </c>
      <c r="I66" s="3">
        <f t="shared" si="5"/>
        <v>0.8997562310050099</v>
      </c>
      <c r="J66" s="3">
        <f t="shared" si="9"/>
        <v>0.1002437689949901</v>
      </c>
    </row>
    <row r="67" spans="1:10">
      <c r="A67" s="3">
        <f t="shared" si="10"/>
        <v>69</v>
      </c>
      <c r="B67" s="3">
        <v>59</v>
      </c>
      <c r="C67" s="68">
        <f t="shared" si="7"/>
        <v>1.9441269764807239E-5</v>
      </c>
      <c r="D67" s="68">
        <f t="shared" si="8"/>
        <v>0.99961598616850156</v>
      </c>
      <c r="E67" s="68">
        <f t="shared" si="12"/>
        <v>75.535096580208773</v>
      </c>
      <c r="F67" s="69">
        <f t="shared" si="2"/>
        <v>75</v>
      </c>
      <c r="G67" s="68">
        <f t="shared" si="3"/>
        <v>0.53509658020877282</v>
      </c>
      <c r="H67" s="3">
        <f t="shared" si="4"/>
        <v>0.99973084078102814</v>
      </c>
      <c r="I67" s="3">
        <f t="shared" si="5"/>
        <v>0.89975775670292535</v>
      </c>
      <c r="J67" s="3">
        <f t="shared" si="9"/>
        <v>0.10024224329707465</v>
      </c>
    </row>
    <row r="68" spans="1:10">
      <c r="A68" s="3">
        <f t="shared" si="10"/>
        <v>70</v>
      </c>
      <c r="B68" s="3">
        <v>60</v>
      </c>
      <c r="C68" s="68">
        <f t="shared" si="7"/>
        <v>1.6336439647021653E-5</v>
      </c>
      <c r="D68" s="68">
        <f t="shared" si="8"/>
        <v>0.99963542743826639</v>
      </c>
      <c r="E68" s="68">
        <f t="shared" si="12"/>
        <v>76.806348975931726</v>
      </c>
      <c r="F68" s="69">
        <f t="shared" si="2"/>
        <v>76</v>
      </c>
      <c r="G68" s="68">
        <f t="shared" si="3"/>
        <v>0.80634897593172639</v>
      </c>
      <c r="H68" s="3">
        <f t="shared" si="4"/>
        <v>0.99973221322923222</v>
      </c>
      <c r="I68" s="3">
        <f t="shared" si="5"/>
        <v>0.89975899190630904</v>
      </c>
      <c r="J68" s="3">
        <f t="shared" si="9"/>
        <v>0.10024100809369096</v>
      </c>
    </row>
    <row r="69" spans="1:10">
      <c r="A69" s="3">
        <f t="shared" si="10"/>
        <v>71</v>
      </c>
      <c r="B69" s="3">
        <v>61</v>
      </c>
      <c r="C69" s="68">
        <f t="shared" si="7"/>
        <v>1.3727460169779839E-5</v>
      </c>
      <c r="D69" s="68">
        <f t="shared" si="8"/>
        <v>0.99965176387791344</v>
      </c>
      <c r="E69" s="68">
        <f t="shared" si="12"/>
        <v>78.077601371654666</v>
      </c>
      <c r="F69" s="69">
        <f t="shared" si="2"/>
        <v>78</v>
      </c>
      <c r="G69" s="68">
        <f t="shared" si="3"/>
        <v>7.7601371654665741E-2</v>
      </c>
      <c r="H69" s="3">
        <f t="shared" si="4"/>
        <v>0.99973331225201179</v>
      </c>
      <c r="I69" s="3">
        <f t="shared" si="5"/>
        <v>0.89975998102681065</v>
      </c>
      <c r="J69" s="3">
        <f t="shared" si="9"/>
        <v>0.10024001897318935</v>
      </c>
    </row>
    <row r="70" spans="1:10">
      <c r="A70" s="3">
        <f t="shared" si="10"/>
        <v>72</v>
      </c>
      <c r="B70" s="3">
        <v>62</v>
      </c>
      <c r="C70" s="68">
        <f t="shared" si="7"/>
        <v>1.1535142581239562E-5</v>
      </c>
      <c r="D70" s="68">
        <f t="shared" si="8"/>
        <v>0.99966549133808325</v>
      </c>
      <c r="E70" s="68">
        <f t="shared" si="12"/>
        <v>79.348853767377619</v>
      </c>
      <c r="F70" s="69">
        <f t="shared" si="2"/>
        <v>79</v>
      </c>
      <c r="G70" s="68">
        <f t="shared" si="3"/>
        <v>0.34885376737761931</v>
      </c>
      <c r="H70" s="3">
        <f t="shared" si="4"/>
        <v>0.99973417864753844</v>
      </c>
      <c r="I70" s="3">
        <f t="shared" si="5"/>
        <v>0.89976076078278466</v>
      </c>
      <c r="J70" s="3">
        <f t="shared" si="9"/>
        <v>0.10023923921721534</v>
      </c>
    </row>
    <row r="71" spans="1:10">
      <c r="A71" s="3">
        <f t="shared" si="10"/>
        <v>73</v>
      </c>
      <c r="B71" s="3">
        <v>63</v>
      </c>
      <c r="C71" s="68">
        <f t="shared" si="7"/>
        <v>9.6929447694136096E-6</v>
      </c>
      <c r="D71" s="68">
        <f t="shared" si="8"/>
        <v>0.99967702648066448</v>
      </c>
      <c r="E71" s="68">
        <f t="shared" si="12"/>
        <v>80.620106163100559</v>
      </c>
      <c r="F71" s="69">
        <f t="shared" si="2"/>
        <v>80</v>
      </c>
      <c r="G71" s="68">
        <f t="shared" si="3"/>
        <v>0.62010616310055866</v>
      </c>
      <c r="H71" s="3">
        <f t="shared" si="4"/>
        <v>0.99973488073122374</v>
      </c>
      <c r="I71" s="3">
        <f t="shared" si="5"/>
        <v>0.8997613926581014</v>
      </c>
      <c r="J71" s="3">
        <f t="shared" si="9"/>
        <v>0.1002386073418986</v>
      </c>
    </row>
    <row r="72" spans="1:10">
      <c r="A72" s="3">
        <f t="shared" si="10"/>
        <v>74</v>
      </c>
      <c r="B72" s="3">
        <v>64</v>
      </c>
      <c r="C72" s="68">
        <f t="shared" si="7"/>
        <v>8.1449515728589177E-6</v>
      </c>
      <c r="D72" s="68">
        <f t="shared" si="8"/>
        <v>0.99968671942543386</v>
      </c>
      <c r="E72" s="68">
        <f t="shared" ref="E72:E103" si="13">MAX(0,(A72-$B$4)/$B$6)</f>
        <v>81.891358558823498</v>
      </c>
      <c r="F72" s="69">
        <f t="shared" si="2"/>
        <v>81</v>
      </c>
      <c r="G72" s="68">
        <f t="shared" si="3"/>
        <v>0.89135855882349802</v>
      </c>
      <c r="H72" s="3">
        <f t="shared" si="4"/>
        <v>0.99973544888780119</v>
      </c>
      <c r="I72" s="3">
        <f t="shared" si="5"/>
        <v>0.89976190399902112</v>
      </c>
      <c r="J72" s="3">
        <f t="shared" si="9"/>
        <v>0.10023809600097888</v>
      </c>
    </row>
    <row r="73" spans="1:10">
      <c r="A73" s="3">
        <f t="shared" si="10"/>
        <v>75</v>
      </c>
      <c r="B73" s="3">
        <v>65</v>
      </c>
      <c r="C73" s="68">
        <f t="shared" si="7"/>
        <v>6.8441776352410367E-6</v>
      </c>
      <c r="D73" s="68">
        <f t="shared" si="8"/>
        <v>0.99969486437700672</v>
      </c>
      <c r="E73" s="68">
        <f t="shared" si="13"/>
        <v>83.162610954546452</v>
      </c>
      <c r="F73" s="69">
        <f t="shared" ref="F73:F128" si="14">INT(E73)</f>
        <v>83</v>
      </c>
      <c r="G73" s="68">
        <f t="shared" ref="G73:G128" si="15">E73-F73</f>
        <v>0.16261095454645158</v>
      </c>
      <c r="H73" s="3">
        <f t="shared" ref="H73:H128" si="16">INDEX($D$8:$D$128,F73+1)+INDEX($C$8:$C$128,F73+1)*G73</f>
        <v>0.99973589875900093</v>
      </c>
      <c r="I73" s="3">
        <f t="shared" ref="I73:I128" si="17">H73*$B$2</f>
        <v>0.89976230888310083</v>
      </c>
      <c r="J73" s="3">
        <f t="shared" si="9"/>
        <v>0.10023769111689917</v>
      </c>
    </row>
    <row r="74" spans="1:10">
      <c r="A74" s="3">
        <f t="shared" si="10"/>
        <v>76</v>
      </c>
      <c r="B74" s="3">
        <v>66</v>
      </c>
      <c r="C74" s="68">
        <f t="shared" ref="C74:C128" si="18">0.19465*EXP(-0.174*(B74-6.06)-EXP(-0.288*(B74-6.06)))</f>
        <v>5.7511412950218326E-6</v>
      </c>
      <c r="D74" s="68">
        <f t="shared" ref="D74:D128" si="19">D73+C73</f>
        <v>0.99970170855464191</v>
      </c>
      <c r="E74" s="68">
        <f t="shared" si="13"/>
        <v>84.433863350269405</v>
      </c>
      <c r="F74" s="69">
        <f t="shared" si="14"/>
        <v>84</v>
      </c>
      <c r="G74" s="68">
        <f t="shared" si="15"/>
        <v>0.43386335026940515</v>
      </c>
      <c r="H74" s="3">
        <f t="shared" si="16"/>
        <v>0.99973625768267038</v>
      </c>
      <c r="I74" s="3">
        <f t="shared" si="17"/>
        <v>0.89976263191440342</v>
      </c>
      <c r="J74" s="3">
        <f t="shared" ref="J74:J128" si="20">1-I74</f>
        <v>0.10023736808559658</v>
      </c>
    </row>
    <row r="75" spans="1:10">
      <c r="A75" s="3">
        <f t="shared" ref="A75:A128" si="21">A74+1</f>
        <v>77</v>
      </c>
      <c r="B75" s="3">
        <v>67</v>
      </c>
      <c r="C75" s="68">
        <f t="shared" si="18"/>
        <v>4.8326662267000173E-6</v>
      </c>
      <c r="D75" s="68">
        <f t="shared" si="19"/>
        <v>0.99970745969593688</v>
      </c>
      <c r="E75" s="68">
        <f t="shared" si="13"/>
        <v>85.705115745992345</v>
      </c>
      <c r="F75" s="69">
        <f t="shared" si="14"/>
        <v>85</v>
      </c>
      <c r="G75" s="68">
        <f t="shared" si="15"/>
        <v>0.7051157459923445</v>
      </c>
      <c r="H75" s="3">
        <f t="shared" si="16"/>
        <v>0.99973654841508808</v>
      </c>
      <c r="I75" s="3">
        <f t="shared" si="17"/>
        <v>0.8997628935735793</v>
      </c>
      <c r="J75" s="3">
        <f t="shared" si="20"/>
        <v>0.1002371064264207</v>
      </c>
    </row>
    <row r="76" spans="1:10">
      <c r="A76" s="3">
        <f t="shared" si="21"/>
        <v>78</v>
      </c>
      <c r="B76" s="3">
        <v>68</v>
      </c>
      <c r="C76" s="68">
        <f t="shared" si="18"/>
        <v>4.0608744619692174E-6</v>
      </c>
      <c r="D76" s="68">
        <f t="shared" si="19"/>
        <v>0.99971229236216363</v>
      </c>
      <c r="E76" s="68">
        <f t="shared" si="13"/>
        <v>86.976368141715298</v>
      </c>
      <c r="F76" s="69">
        <f t="shared" si="14"/>
        <v>86</v>
      </c>
      <c r="G76" s="68">
        <f t="shared" si="15"/>
        <v>0.97636814171529807</v>
      </c>
      <c r="H76" s="3">
        <f t="shared" si="16"/>
        <v>0.99973678358258589</v>
      </c>
      <c r="I76" s="3">
        <f t="shared" si="17"/>
        <v>0.89976310522432734</v>
      </c>
      <c r="J76" s="3">
        <f t="shared" si="20"/>
        <v>0.10023689477567266</v>
      </c>
    </row>
    <row r="77" spans="1:10">
      <c r="A77" s="3">
        <f t="shared" si="21"/>
        <v>79</v>
      </c>
      <c r="B77" s="3">
        <v>69</v>
      </c>
      <c r="C77" s="68">
        <f t="shared" si="18"/>
        <v>3.4123402274539777E-6</v>
      </c>
      <c r="D77" s="68">
        <f t="shared" si="19"/>
        <v>0.99971635323662555</v>
      </c>
      <c r="E77" s="68">
        <f t="shared" si="13"/>
        <v>88.247620537438252</v>
      </c>
      <c r="F77" s="69">
        <f t="shared" si="14"/>
        <v>88</v>
      </c>
      <c r="G77" s="68">
        <f t="shared" si="15"/>
        <v>0.24762053743825163</v>
      </c>
      <c r="H77" s="3">
        <f t="shared" si="16"/>
        <v>0.99973696763013953</v>
      </c>
      <c r="I77" s="3">
        <f t="shared" si="17"/>
        <v>0.8997632708671256</v>
      </c>
      <c r="J77" s="3">
        <f t="shared" si="20"/>
        <v>0.1002367291328744</v>
      </c>
    </row>
    <row r="78" spans="1:10">
      <c r="A78" s="3">
        <f t="shared" si="21"/>
        <v>80</v>
      </c>
      <c r="B78" s="3">
        <v>70</v>
      </c>
      <c r="C78" s="68">
        <f t="shared" si="18"/>
        <v>2.8673789165119438E-6</v>
      </c>
      <c r="D78" s="68">
        <f t="shared" si="19"/>
        <v>0.99971976557685305</v>
      </c>
      <c r="E78" s="68">
        <f t="shared" si="13"/>
        <v>89.518872933161191</v>
      </c>
      <c r="F78" s="69">
        <f t="shared" si="14"/>
        <v>89</v>
      </c>
      <c r="G78" s="68">
        <f t="shared" si="15"/>
        <v>0.51887293316119099</v>
      </c>
      <c r="H78" s="3">
        <f t="shared" si="16"/>
        <v>0.99973711630330409</v>
      </c>
      <c r="I78" s="3">
        <f t="shared" si="17"/>
        <v>0.89976340467297367</v>
      </c>
      <c r="J78" s="3">
        <f t="shared" si="20"/>
        <v>0.10023659532702633</v>
      </c>
    </row>
    <row r="79" spans="1:10">
      <c r="A79" s="3">
        <f t="shared" si="21"/>
        <v>81</v>
      </c>
      <c r="B79" s="3">
        <v>71</v>
      </c>
      <c r="C79" s="68">
        <f t="shared" si="18"/>
        <v>2.4094496140215925E-6</v>
      </c>
      <c r="D79" s="68">
        <f t="shared" si="19"/>
        <v>0.99972263295576957</v>
      </c>
      <c r="E79" s="68">
        <f t="shared" si="13"/>
        <v>90.790125328884145</v>
      </c>
      <c r="F79" s="69">
        <f t="shared" si="14"/>
        <v>90</v>
      </c>
      <c r="G79" s="68">
        <f t="shared" si="15"/>
        <v>0.79012532888414455</v>
      </c>
      <c r="H79" s="3">
        <f t="shared" si="16"/>
        <v>0.99973723667888814</v>
      </c>
      <c r="I79" s="3">
        <f t="shared" si="17"/>
        <v>0.89976351301099933</v>
      </c>
      <c r="J79" s="3">
        <f t="shared" si="20"/>
        <v>0.10023648698900067</v>
      </c>
    </row>
    <row r="80" spans="1:10">
      <c r="A80" s="3">
        <f t="shared" si="21"/>
        <v>82</v>
      </c>
      <c r="B80" s="3">
        <v>72</v>
      </c>
      <c r="C80" s="68">
        <f t="shared" si="18"/>
        <v>2.0246530395479997E-6</v>
      </c>
      <c r="D80" s="68">
        <f t="shared" si="19"/>
        <v>0.99972504240538362</v>
      </c>
      <c r="E80" s="68">
        <f t="shared" si="13"/>
        <v>92.061377724607098</v>
      </c>
      <c r="F80" s="69">
        <f t="shared" si="14"/>
        <v>92</v>
      </c>
      <c r="G80" s="68">
        <f t="shared" si="15"/>
        <v>6.1377724607098116E-2</v>
      </c>
      <c r="H80" s="3">
        <f t="shared" si="16"/>
        <v>0.9997373332757854</v>
      </c>
      <c r="I80" s="3">
        <f t="shared" si="17"/>
        <v>0.89976359994820687</v>
      </c>
      <c r="J80" s="3">
        <f t="shared" si="20"/>
        <v>0.10023640005179313</v>
      </c>
    </row>
    <row r="81" spans="1:10">
      <c r="A81" s="3">
        <f t="shared" si="21"/>
        <v>83</v>
      </c>
      <c r="B81" s="3">
        <v>73</v>
      </c>
      <c r="C81" s="68">
        <f t="shared" si="18"/>
        <v>1.7013096703744322E-6</v>
      </c>
      <c r="D81" s="68">
        <f t="shared" si="19"/>
        <v>0.99972706705842318</v>
      </c>
      <c r="E81" s="68">
        <f t="shared" si="13"/>
        <v>93.332630120330037</v>
      </c>
      <c r="F81" s="69">
        <f t="shared" si="14"/>
        <v>93</v>
      </c>
      <c r="G81" s="68">
        <f t="shared" si="15"/>
        <v>0.33263012033003747</v>
      </c>
      <c r="H81" s="3">
        <f t="shared" si="16"/>
        <v>0.9997374092558351</v>
      </c>
      <c r="I81" s="3">
        <f t="shared" si="17"/>
        <v>0.89976366833025156</v>
      </c>
      <c r="J81" s="3">
        <f t="shared" si="20"/>
        <v>0.10023633166974844</v>
      </c>
    </row>
    <row r="82" spans="1:10">
      <c r="A82" s="3">
        <f t="shared" si="21"/>
        <v>84</v>
      </c>
      <c r="B82" s="3">
        <v>74</v>
      </c>
      <c r="C82" s="68">
        <f t="shared" si="18"/>
        <v>1.4296052394887235E-6</v>
      </c>
      <c r="D82" s="68">
        <f t="shared" si="19"/>
        <v>0.99972876836809355</v>
      </c>
      <c r="E82" s="68">
        <f t="shared" si="13"/>
        <v>94.603882516052991</v>
      </c>
      <c r="F82" s="69">
        <f t="shared" si="14"/>
        <v>94</v>
      </c>
      <c r="G82" s="68">
        <f t="shared" si="15"/>
        <v>0.60388251605299104</v>
      </c>
      <c r="H82" s="3">
        <f t="shared" si="16"/>
        <v>0.99973747083111419</v>
      </c>
      <c r="I82" s="3">
        <f t="shared" si="17"/>
        <v>0.89976372374800284</v>
      </c>
      <c r="J82" s="3">
        <f t="shared" si="20"/>
        <v>0.10023627625199716</v>
      </c>
    </row>
    <row r="83" spans="1:10">
      <c r="A83" s="3">
        <f t="shared" si="21"/>
        <v>85</v>
      </c>
      <c r="B83" s="3">
        <v>75</v>
      </c>
      <c r="C83" s="68">
        <f t="shared" si="18"/>
        <v>1.2012928485742303E-6</v>
      </c>
      <c r="D83" s="68">
        <f t="shared" si="19"/>
        <v>0.99973019797333307</v>
      </c>
      <c r="E83" s="68">
        <f t="shared" si="13"/>
        <v>95.87513491177593</v>
      </c>
      <c r="F83" s="69">
        <f t="shared" si="14"/>
        <v>95</v>
      </c>
      <c r="G83" s="68">
        <f t="shared" si="15"/>
        <v>0.87513491177593039</v>
      </c>
      <c r="H83" s="3">
        <f t="shared" si="16"/>
        <v>0.99973752066471855</v>
      </c>
      <c r="I83" s="3">
        <f t="shared" si="17"/>
        <v>0.89976376859824669</v>
      </c>
      <c r="J83" s="3">
        <f t="shared" si="20"/>
        <v>0.10023623140175331</v>
      </c>
    </row>
    <row r="84" spans="1:10">
      <c r="A84" s="3">
        <f t="shared" si="21"/>
        <v>86</v>
      </c>
      <c r="B84" s="3">
        <v>76</v>
      </c>
      <c r="C84" s="68">
        <f t="shared" si="18"/>
        <v>1.0094426544382474E-6</v>
      </c>
      <c r="D84" s="68">
        <f t="shared" si="19"/>
        <v>0.9997313992661816</v>
      </c>
      <c r="E84" s="68">
        <f t="shared" si="13"/>
        <v>97.146387307498884</v>
      </c>
      <c r="F84" s="69">
        <f t="shared" si="14"/>
        <v>97</v>
      </c>
      <c r="G84" s="68">
        <f t="shared" si="15"/>
        <v>0.14638730749888396</v>
      </c>
      <c r="H84" s="3">
        <f t="shared" si="16"/>
        <v>0.99973756020949711</v>
      </c>
      <c r="I84" s="3">
        <f t="shared" si="17"/>
        <v>0.8997638041885474</v>
      </c>
      <c r="J84" s="3">
        <f t="shared" si="20"/>
        <v>0.1002361958114526</v>
      </c>
    </row>
    <row r="85" spans="1:10">
      <c r="A85" s="3">
        <f t="shared" si="21"/>
        <v>87</v>
      </c>
      <c r="B85" s="3">
        <v>77</v>
      </c>
      <c r="C85" s="68">
        <f t="shared" si="18"/>
        <v>8.4823153126786264E-7</v>
      </c>
      <c r="D85" s="68">
        <f t="shared" si="19"/>
        <v>0.99973240870883606</v>
      </c>
      <c r="E85" s="68">
        <f t="shared" si="13"/>
        <v>98.417639703221838</v>
      </c>
      <c r="F85" s="69">
        <f t="shared" si="14"/>
        <v>98</v>
      </c>
      <c r="G85" s="68">
        <f t="shared" si="15"/>
        <v>0.41763970322183752</v>
      </c>
      <c r="H85" s="3">
        <f t="shared" si="16"/>
        <v>0.99973759168668341</v>
      </c>
      <c r="I85" s="3">
        <f t="shared" si="17"/>
        <v>0.89976383251801506</v>
      </c>
      <c r="J85" s="3">
        <f t="shared" si="20"/>
        <v>0.10023616748198494</v>
      </c>
    </row>
    <row r="86" spans="1:10">
      <c r="A86" s="3">
        <f t="shared" si="21"/>
        <v>88</v>
      </c>
      <c r="B86" s="3">
        <v>78</v>
      </c>
      <c r="C86" s="68">
        <f t="shared" si="18"/>
        <v>7.1276632445941998E-7</v>
      </c>
      <c r="D86" s="68">
        <f t="shared" si="19"/>
        <v>0.9997332569403673</v>
      </c>
      <c r="E86" s="68">
        <f t="shared" si="13"/>
        <v>99.688892098944777</v>
      </c>
      <c r="F86" s="69">
        <f t="shared" si="14"/>
        <v>99</v>
      </c>
      <c r="G86" s="68">
        <f t="shared" si="15"/>
        <v>0.68889209894477688</v>
      </c>
      <c r="H86" s="3">
        <f t="shared" si="16"/>
        <v>0.99973761718562715</v>
      </c>
      <c r="I86" s="3">
        <f t="shared" si="17"/>
        <v>0.8997638554670645</v>
      </c>
      <c r="J86" s="3">
        <f t="shared" si="20"/>
        <v>0.1002361445329355</v>
      </c>
    </row>
    <row r="87" spans="1:10">
      <c r="A87" s="3">
        <f t="shared" si="21"/>
        <v>89</v>
      </c>
      <c r="B87" s="3">
        <v>79</v>
      </c>
      <c r="C87" s="68">
        <f t="shared" si="18"/>
        <v>5.9893533134921394E-7</v>
      </c>
      <c r="D87" s="68">
        <f t="shared" si="19"/>
        <v>0.99973396970669171</v>
      </c>
      <c r="E87" s="68">
        <f t="shared" si="13"/>
        <v>100.96014449466773</v>
      </c>
      <c r="F87" s="69">
        <f t="shared" si="14"/>
        <v>100</v>
      </c>
      <c r="G87" s="68">
        <f t="shared" si="15"/>
        <v>0.96014449466773044</v>
      </c>
      <c r="H87" s="3">
        <f t="shared" si="16"/>
        <v>0.99973763781298797</v>
      </c>
      <c r="I87" s="3">
        <f t="shared" si="17"/>
        <v>0.89976387403168923</v>
      </c>
      <c r="J87" s="3">
        <f t="shared" si="20"/>
        <v>0.10023612596831077</v>
      </c>
    </row>
    <row r="88" spans="1:10">
      <c r="A88" s="3">
        <f t="shared" si="21"/>
        <v>90</v>
      </c>
      <c r="B88" s="3">
        <v>80</v>
      </c>
      <c r="C88" s="68">
        <f t="shared" si="18"/>
        <v>5.0328350092562477E-7</v>
      </c>
      <c r="D88" s="68">
        <f t="shared" si="19"/>
        <v>0.99973456864202304</v>
      </c>
      <c r="E88" s="68">
        <f t="shared" si="13"/>
        <v>102.23139689039068</v>
      </c>
      <c r="F88" s="69">
        <f t="shared" si="14"/>
        <v>102</v>
      </c>
      <c r="G88" s="68">
        <f t="shared" si="15"/>
        <v>0.23139689039068401</v>
      </c>
      <c r="H88" s="3">
        <f t="shared" si="16"/>
        <v>0.99973765399295433</v>
      </c>
      <c r="I88" s="3">
        <f t="shared" si="17"/>
        <v>0.89976388859365897</v>
      </c>
      <c r="J88" s="3">
        <f t="shared" si="20"/>
        <v>0.10023611140634103</v>
      </c>
    </row>
    <row r="89" spans="1:10">
      <c r="A89" s="3">
        <f t="shared" si="21"/>
        <v>91</v>
      </c>
      <c r="B89" s="3">
        <v>81</v>
      </c>
      <c r="C89" s="68">
        <f t="shared" si="18"/>
        <v>4.2290756453023852E-7</v>
      </c>
      <c r="D89" s="68">
        <f t="shared" si="19"/>
        <v>0.99973507192552391</v>
      </c>
      <c r="E89" s="68">
        <f t="shared" si="13"/>
        <v>103.50264928611362</v>
      </c>
      <c r="F89" s="69">
        <f t="shared" si="14"/>
        <v>103</v>
      </c>
      <c r="G89" s="68">
        <f t="shared" si="15"/>
        <v>0.50264928611362336</v>
      </c>
      <c r="H89" s="3">
        <f t="shared" si="16"/>
        <v>0.99973766703173761</v>
      </c>
      <c r="I89" s="3">
        <f t="shared" si="17"/>
        <v>0.8997639003285639</v>
      </c>
      <c r="J89" s="3">
        <f t="shared" si="20"/>
        <v>0.1002360996714361</v>
      </c>
    </row>
    <row r="90" spans="1:10">
      <c r="A90" s="3">
        <f t="shared" si="21"/>
        <v>92</v>
      </c>
      <c r="B90" s="3">
        <v>82</v>
      </c>
      <c r="C90" s="68">
        <f t="shared" si="18"/>
        <v>3.5536791450869277E-7</v>
      </c>
      <c r="D90" s="68">
        <f t="shared" si="19"/>
        <v>0.99973549483308843</v>
      </c>
      <c r="E90" s="68">
        <f t="shared" si="13"/>
        <v>104.77390168183658</v>
      </c>
      <c r="F90" s="69">
        <f t="shared" si="14"/>
        <v>104</v>
      </c>
      <c r="G90" s="68">
        <f t="shared" si="15"/>
        <v>0.77390168183657693</v>
      </c>
      <c r="H90" s="3">
        <f t="shared" si="16"/>
        <v>0.99973767758966381</v>
      </c>
      <c r="I90" s="3">
        <f t="shared" si="17"/>
        <v>0.89976390983069743</v>
      </c>
      <c r="J90" s="3">
        <f t="shared" si="20"/>
        <v>0.10023609016930257</v>
      </c>
    </row>
    <row r="91" spans="1:10">
      <c r="A91" s="3">
        <f t="shared" si="21"/>
        <v>93</v>
      </c>
      <c r="B91" s="3">
        <v>83</v>
      </c>
      <c r="C91" s="68">
        <f t="shared" si="18"/>
        <v>2.9861455611272236E-7</v>
      </c>
      <c r="D91" s="68">
        <f t="shared" si="19"/>
        <v>0.99973585020100297</v>
      </c>
      <c r="E91" s="68">
        <f t="shared" si="13"/>
        <v>106.04515407755953</v>
      </c>
      <c r="F91" s="69">
        <f t="shared" si="14"/>
        <v>106</v>
      </c>
      <c r="G91" s="68">
        <f t="shared" si="15"/>
        <v>4.5154077559530492E-2</v>
      </c>
      <c r="H91" s="3">
        <f t="shared" si="16"/>
        <v>0.99973768607973634</v>
      </c>
      <c r="I91" s="3">
        <f t="shared" si="17"/>
        <v>0.89976391747176276</v>
      </c>
      <c r="J91" s="3">
        <f t="shared" si="20"/>
        <v>0.10023608252823724</v>
      </c>
    </row>
    <row r="92" spans="1:10">
      <c r="A92" s="3">
        <f t="shared" si="21"/>
        <v>94</v>
      </c>
      <c r="B92" s="3">
        <v>84</v>
      </c>
      <c r="C92" s="68">
        <f t="shared" si="18"/>
        <v>2.5092488511211488E-7</v>
      </c>
      <c r="D92" s="68">
        <f t="shared" si="19"/>
        <v>0.99973614881555906</v>
      </c>
      <c r="E92" s="68">
        <f t="shared" si="13"/>
        <v>107.31640647328247</v>
      </c>
      <c r="F92" s="69">
        <f t="shared" si="14"/>
        <v>107</v>
      </c>
      <c r="G92" s="68">
        <f t="shared" si="15"/>
        <v>0.31640647328246985</v>
      </c>
      <c r="H92" s="3">
        <f t="shared" si="16"/>
        <v>0.99973769274290758</v>
      </c>
      <c r="I92" s="3">
        <f t="shared" si="17"/>
        <v>0.89976392346861689</v>
      </c>
      <c r="J92" s="3">
        <f t="shared" si="20"/>
        <v>0.10023607653138311</v>
      </c>
    </row>
    <row r="93" spans="1:10">
      <c r="A93" s="3">
        <f t="shared" si="21"/>
        <v>95</v>
      </c>
      <c r="B93" s="3">
        <v>85</v>
      </c>
      <c r="C93" s="68">
        <f t="shared" si="18"/>
        <v>2.108514025144243E-7</v>
      </c>
      <c r="D93" s="68">
        <f t="shared" si="19"/>
        <v>0.99973639974044415</v>
      </c>
      <c r="E93" s="68">
        <f t="shared" si="13"/>
        <v>108.58765886900542</v>
      </c>
      <c r="F93" s="69">
        <f t="shared" si="14"/>
        <v>108</v>
      </c>
      <c r="G93" s="68">
        <f t="shared" si="15"/>
        <v>0.58765886900542341</v>
      </c>
      <c r="H93" s="3">
        <f t="shared" si="16"/>
        <v>0.99973769814325608</v>
      </c>
      <c r="I93" s="3">
        <f t="shared" si="17"/>
        <v>0.89976392832893048</v>
      </c>
      <c r="J93" s="3">
        <f t="shared" si="20"/>
        <v>0.10023607167106952</v>
      </c>
    </row>
    <row r="94" spans="1:10">
      <c r="A94" s="3">
        <f t="shared" si="21"/>
        <v>96</v>
      </c>
      <c r="B94" s="3">
        <v>86</v>
      </c>
      <c r="C94" s="68">
        <f t="shared" si="18"/>
        <v>1.7717777940573145E-7</v>
      </c>
      <c r="D94" s="68">
        <f t="shared" si="19"/>
        <v>0.99973661059184671</v>
      </c>
      <c r="E94" s="68">
        <f t="shared" si="13"/>
        <v>109.85891126472836</v>
      </c>
      <c r="F94" s="69">
        <f t="shared" si="14"/>
        <v>109</v>
      </c>
      <c r="G94" s="68">
        <f t="shared" si="15"/>
        <v>0.85891126472836277</v>
      </c>
      <c r="H94" s="3">
        <f t="shared" si="16"/>
        <v>0.99973770251419036</v>
      </c>
      <c r="I94" s="3">
        <f t="shared" si="17"/>
        <v>0.89976393226277129</v>
      </c>
      <c r="J94" s="3">
        <f t="shared" si="20"/>
        <v>0.10023606773722871</v>
      </c>
    </row>
    <row r="95" spans="1:10">
      <c r="A95" s="3">
        <f t="shared" si="21"/>
        <v>97</v>
      </c>
      <c r="B95" s="3">
        <v>87</v>
      </c>
      <c r="C95" s="68">
        <f t="shared" si="18"/>
        <v>1.4888193837238359E-7</v>
      </c>
      <c r="D95" s="68">
        <f t="shared" si="19"/>
        <v>0.99973678776962616</v>
      </c>
      <c r="E95" s="68">
        <f t="shared" si="13"/>
        <v>111.13016366045132</v>
      </c>
      <c r="F95" s="69">
        <f t="shared" si="14"/>
        <v>111</v>
      </c>
      <c r="G95" s="68">
        <f t="shared" si="15"/>
        <v>0.13016366045131633</v>
      </c>
      <c r="H95" s="3">
        <f t="shared" si="16"/>
        <v>0.99973770599020395</v>
      </c>
      <c r="I95" s="3">
        <f t="shared" si="17"/>
        <v>0.8997639353911836</v>
      </c>
      <c r="J95" s="3">
        <f t="shared" si="20"/>
        <v>0.1002360646088164</v>
      </c>
    </row>
    <row r="96" spans="1:10">
      <c r="A96" s="3">
        <f t="shared" si="21"/>
        <v>98</v>
      </c>
      <c r="B96" s="3">
        <v>88</v>
      </c>
      <c r="C96" s="68">
        <f t="shared" si="18"/>
        <v>1.251050309340423E-7</v>
      </c>
      <c r="D96" s="68">
        <f t="shared" si="19"/>
        <v>0.99973693665156449</v>
      </c>
      <c r="E96" s="68">
        <f t="shared" si="13"/>
        <v>112.40141605617427</v>
      </c>
      <c r="F96" s="69">
        <f t="shared" si="14"/>
        <v>112</v>
      </c>
      <c r="G96" s="68">
        <f t="shared" si="15"/>
        <v>0.4014160561742699</v>
      </c>
      <c r="H96" s="3">
        <f t="shared" si="16"/>
        <v>0.99973770875070367</v>
      </c>
      <c r="I96" s="3">
        <f t="shared" si="17"/>
        <v>0.89976393787563336</v>
      </c>
      <c r="J96" s="3">
        <f t="shared" si="20"/>
        <v>0.10023606212436664</v>
      </c>
    </row>
    <row r="97" spans="1:10">
      <c r="A97" s="3">
        <f t="shared" si="21"/>
        <v>99</v>
      </c>
      <c r="B97" s="3">
        <v>89</v>
      </c>
      <c r="C97" s="68">
        <f t="shared" si="18"/>
        <v>1.0512536937682117E-7</v>
      </c>
      <c r="D97" s="68">
        <f t="shared" si="19"/>
        <v>0.99973706175659538</v>
      </c>
      <c r="E97" s="68">
        <f t="shared" si="13"/>
        <v>113.67266845189721</v>
      </c>
      <c r="F97" s="69">
        <f t="shared" si="14"/>
        <v>113</v>
      </c>
      <c r="G97" s="68">
        <f t="shared" si="15"/>
        <v>0.67266845189720925</v>
      </c>
      <c r="H97" s="3">
        <f t="shared" si="16"/>
        <v>0.99973771098709996</v>
      </c>
      <c r="I97" s="3">
        <f t="shared" si="17"/>
        <v>0.89976393988838999</v>
      </c>
      <c r="J97" s="3">
        <f t="shared" si="20"/>
        <v>0.10023606011161001</v>
      </c>
    </row>
    <row r="98" spans="1:10">
      <c r="A98" s="3">
        <f t="shared" si="21"/>
        <v>100</v>
      </c>
      <c r="B98" s="3">
        <v>90</v>
      </c>
      <c r="C98" s="68">
        <f t="shared" si="18"/>
        <v>8.833652175347415E-8</v>
      </c>
      <c r="D98" s="68">
        <f t="shared" si="19"/>
        <v>0.99973716688196479</v>
      </c>
      <c r="E98" s="68">
        <f t="shared" si="13"/>
        <v>114.94392084762016</v>
      </c>
      <c r="F98" s="69">
        <f t="shared" si="14"/>
        <v>114</v>
      </c>
      <c r="G98" s="68">
        <f t="shared" si="15"/>
        <v>0.94392084762016282</v>
      </c>
      <c r="H98" s="3">
        <f t="shared" si="16"/>
        <v>0.9997377127963879</v>
      </c>
      <c r="I98" s="3">
        <f t="shared" si="17"/>
        <v>0.8997639415167491</v>
      </c>
      <c r="J98" s="3">
        <f t="shared" si="20"/>
        <v>0.1002360584832509</v>
      </c>
    </row>
    <row r="99" spans="1:10">
      <c r="A99" s="3">
        <f t="shared" si="21"/>
        <v>101</v>
      </c>
      <c r="B99" s="3">
        <v>91</v>
      </c>
      <c r="C99" s="68">
        <f t="shared" si="18"/>
        <v>7.4228905179969655E-8</v>
      </c>
      <c r="D99" s="68">
        <f t="shared" si="19"/>
        <v>0.99973725521848655</v>
      </c>
      <c r="E99" s="68">
        <f t="shared" si="13"/>
        <v>116.21517324334312</v>
      </c>
      <c r="F99" s="69">
        <f t="shared" si="14"/>
        <v>116</v>
      </c>
      <c r="G99" s="68">
        <f t="shared" si="15"/>
        <v>0.21517324334311638</v>
      </c>
      <c r="H99" s="3">
        <f t="shared" si="16"/>
        <v>0.99973771421876945</v>
      </c>
      <c r="I99" s="3">
        <f t="shared" si="17"/>
        <v>0.89976394279689254</v>
      </c>
      <c r="J99" s="3">
        <f t="shared" si="20"/>
        <v>0.10023605720310746</v>
      </c>
    </row>
    <row r="100" spans="1:10">
      <c r="A100" s="3">
        <f t="shared" si="21"/>
        <v>102</v>
      </c>
      <c r="B100" s="3">
        <v>92</v>
      </c>
      <c r="C100" s="68">
        <f t="shared" si="18"/>
        <v>6.2374318739681357E-8</v>
      </c>
      <c r="D100" s="68">
        <f t="shared" si="19"/>
        <v>0.99973732944739169</v>
      </c>
      <c r="E100" s="68">
        <f t="shared" si="13"/>
        <v>117.48642563906606</v>
      </c>
      <c r="F100" s="69">
        <f t="shared" si="14"/>
        <v>117</v>
      </c>
      <c r="G100" s="68">
        <f t="shared" si="15"/>
        <v>0.48642563906605574</v>
      </c>
      <c r="H100" s="3">
        <f t="shared" si="16"/>
        <v>0.99973771536227818</v>
      </c>
      <c r="I100" s="3">
        <f t="shared" si="17"/>
        <v>0.89976394382605041</v>
      </c>
      <c r="J100" s="3">
        <f t="shared" si="20"/>
        <v>0.10023605617394959</v>
      </c>
    </row>
    <row r="101" spans="1:10">
      <c r="A101" s="3">
        <f t="shared" si="21"/>
        <v>103</v>
      </c>
      <c r="B101" s="3">
        <v>93</v>
      </c>
      <c r="C101" s="68">
        <f t="shared" si="18"/>
        <v>5.2412946530746123E-8</v>
      </c>
      <c r="D101" s="68">
        <f t="shared" si="19"/>
        <v>0.9997373918217104</v>
      </c>
      <c r="E101" s="68">
        <f t="shared" si="13"/>
        <v>118.75767803478901</v>
      </c>
      <c r="F101" s="69">
        <f t="shared" si="14"/>
        <v>118</v>
      </c>
      <c r="G101" s="68">
        <f t="shared" si="15"/>
        <v>0.7576780347890093</v>
      </c>
      <c r="H101" s="3">
        <f t="shared" si="16"/>
        <v>0.99973771628829022</v>
      </c>
      <c r="I101" s="3">
        <f t="shared" si="17"/>
        <v>0.89976394465946119</v>
      </c>
      <c r="J101" s="3">
        <f t="shared" si="20"/>
        <v>0.10023605534053881</v>
      </c>
    </row>
    <row r="102" spans="1:10">
      <c r="A102" s="3">
        <f t="shared" si="21"/>
        <v>104</v>
      </c>
      <c r="B102" s="3">
        <v>94</v>
      </c>
      <c r="C102" s="68">
        <f t="shared" si="18"/>
        <v>4.4042436367070481E-8</v>
      </c>
      <c r="D102" s="68">
        <f t="shared" si="19"/>
        <v>0.99973744423465694</v>
      </c>
      <c r="E102" s="68">
        <f t="shared" si="13"/>
        <v>120.02893043051196</v>
      </c>
      <c r="F102" s="69">
        <f t="shared" si="14"/>
        <v>120</v>
      </c>
      <c r="G102" s="68">
        <f t="shared" si="15"/>
        <v>2.8930430511962868E-2</v>
      </c>
      <c r="H102" s="3">
        <f t="shared" si="16"/>
        <v>0.99973771703448377</v>
      </c>
      <c r="I102" s="3">
        <f t="shared" si="17"/>
        <v>0.89976394533103543</v>
      </c>
      <c r="J102" s="3">
        <f t="shared" si="20"/>
        <v>0.10023605466896457</v>
      </c>
    </row>
    <row r="103" spans="1:10">
      <c r="A103" s="3">
        <f t="shared" si="21"/>
        <v>105</v>
      </c>
      <c r="B103" s="3">
        <v>95</v>
      </c>
      <c r="C103" s="68">
        <f t="shared" si="18"/>
        <v>3.7008722644660975E-8</v>
      </c>
      <c r="D103" s="68">
        <f t="shared" si="19"/>
        <v>0.9997374882770933</v>
      </c>
      <c r="E103" s="68">
        <f t="shared" si="13"/>
        <v>121.3001828262349</v>
      </c>
      <c r="F103" s="69">
        <f t="shared" si="14"/>
        <v>121</v>
      </c>
      <c r="G103" s="68">
        <f t="shared" si="15"/>
        <v>0.30018282623490222</v>
      </c>
      <c r="H103" s="3" t="e">
        <f t="shared" si="16"/>
        <v>#REF!</v>
      </c>
      <c r="I103" s="3" t="e">
        <f t="shared" si="17"/>
        <v>#REF!</v>
      </c>
      <c r="J103" s="3" t="e">
        <f t="shared" si="20"/>
        <v>#REF!</v>
      </c>
    </row>
    <row r="104" spans="1:10">
      <c r="A104" s="3">
        <f t="shared" si="21"/>
        <v>106</v>
      </c>
      <c r="B104" s="3">
        <v>96</v>
      </c>
      <c r="C104" s="68">
        <f t="shared" si="18"/>
        <v>3.1098314824668365E-8</v>
      </c>
      <c r="D104" s="68">
        <f t="shared" si="19"/>
        <v>0.99973752528581594</v>
      </c>
      <c r="E104" s="68">
        <f t="shared" ref="E104:E128" si="22">MAX(0,(A104-$B$4)/$B$6)</f>
        <v>122.57143522195786</v>
      </c>
      <c r="F104" s="69">
        <f t="shared" si="14"/>
        <v>122</v>
      </c>
      <c r="G104" s="68">
        <f t="shared" si="15"/>
        <v>0.57143522195785579</v>
      </c>
      <c r="H104" s="3" t="e">
        <f t="shared" si="16"/>
        <v>#REF!</v>
      </c>
      <c r="I104" s="3" t="e">
        <f t="shared" si="17"/>
        <v>#REF!</v>
      </c>
      <c r="J104" s="3" t="e">
        <f t="shared" si="20"/>
        <v>#REF!</v>
      </c>
    </row>
    <row r="105" spans="1:10">
      <c r="A105" s="3">
        <f t="shared" si="21"/>
        <v>107</v>
      </c>
      <c r="B105" s="3">
        <v>97</v>
      </c>
      <c r="C105" s="68">
        <f t="shared" si="18"/>
        <v>2.6131817469610858E-8</v>
      </c>
      <c r="D105" s="68">
        <f t="shared" si="19"/>
        <v>0.99973755638413075</v>
      </c>
      <c r="E105" s="68">
        <f t="shared" si="22"/>
        <v>123.8426876176808</v>
      </c>
      <c r="F105" s="69">
        <f t="shared" si="14"/>
        <v>123</v>
      </c>
      <c r="G105" s="68">
        <f t="shared" si="15"/>
        <v>0.84268761768079514</v>
      </c>
      <c r="H105" s="3" t="e">
        <f t="shared" si="16"/>
        <v>#REF!</v>
      </c>
      <c r="I105" s="3" t="e">
        <f t="shared" si="17"/>
        <v>#REF!</v>
      </c>
      <c r="J105" s="3" t="e">
        <f t="shared" si="20"/>
        <v>#REF!</v>
      </c>
    </row>
    <row r="106" spans="1:10">
      <c r="A106" s="3">
        <f t="shared" si="21"/>
        <v>108</v>
      </c>
      <c r="B106" s="3">
        <v>98</v>
      </c>
      <c r="C106" s="68">
        <f t="shared" si="18"/>
        <v>2.1958485149913628E-8</v>
      </c>
      <c r="D106" s="68">
        <f t="shared" si="19"/>
        <v>0.99973758251594824</v>
      </c>
      <c r="E106" s="68">
        <f t="shared" si="22"/>
        <v>125.11394001340375</v>
      </c>
      <c r="F106" s="69">
        <f t="shared" si="14"/>
        <v>125</v>
      </c>
      <c r="G106" s="68">
        <f t="shared" si="15"/>
        <v>0.11394001340374871</v>
      </c>
      <c r="H106" s="3" t="e">
        <f t="shared" si="16"/>
        <v>#REF!</v>
      </c>
      <c r="I106" s="3" t="e">
        <f t="shared" si="17"/>
        <v>#REF!</v>
      </c>
      <c r="J106" s="3" t="e">
        <f t="shared" si="20"/>
        <v>#REF!</v>
      </c>
    </row>
    <row r="107" spans="1:10">
      <c r="A107" s="3">
        <f t="shared" si="21"/>
        <v>109</v>
      </c>
      <c r="B107" s="3">
        <v>99</v>
      </c>
      <c r="C107" s="68">
        <f t="shared" si="18"/>
        <v>1.8451646948765752E-8</v>
      </c>
      <c r="D107" s="68">
        <f t="shared" si="19"/>
        <v>0.99973760447443338</v>
      </c>
      <c r="E107" s="68">
        <f t="shared" si="22"/>
        <v>126.3851924091267</v>
      </c>
      <c r="F107" s="69">
        <f t="shared" si="14"/>
        <v>126</v>
      </c>
      <c r="G107" s="68">
        <f t="shared" si="15"/>
        <v>0.38519240912670227</v>
      </c>
      <c r="H107" s="3" t="e">
        <f t="shared" si="16"/>
        <v>#REF!</v>
      </c>
      <c r="I107" s="3" t="e">
        <f t="shared" si="17"/>
        <v>#REF!</v>
      </c>
      <c r="J107" s="3" t="e">
        <f t="shared" si="20"/>
        <v>#REF!</v>
      </c>
    </row>
    <row r="108" spans="1:10">
      <c r="A108" s="3">
        <f t="shared" si="21"/>
        <v>110</v>
      </c>
      <c r="B108" s="3">
        <v>100</v>
      </c>
      <c r="C108" s="68">
        <f t="shared" si="18"/>
        <v>1.5504861687745732E-8</v>
      </c>
      <c r="D108" s="68">
        <f t="shared" si="19"/>
        <v>0.99973762292608037</v>
      </c>
      <c r="E108" s="68">
        <f t="shared" si="22"/>
        <v>127.65644480484964</v>
      </c>
      <c r="F108" s="69">
        <f t="shared" si="14"/>
        <v>127</v>
      </c>
      <c r="G108" s="68">
        <f t="shared" si="15"/>
        <v>0.65644480484964163</v>
      </c>
      <c r="H108" s="3" t="e">
        <f t="shared" si="16"/>
        <v>#REF!</v>
      </c>
      <c r="I108" s="3" t="e">
        <f t="shared" si="17"/>
        <v>#REF!</v>
      </c>
      <c r="J108" s="3" t="e">
        <f t="shared" si="20"/>
        <v>#REF!</v>
      </c>
    </row>
    <row r="109" spans="1:10">
      <c r="A109" s="3">
        <f t="shared" si="21"/>
        <v>111</v>
      </c>
      <c r="B109" s="3">
        <v>101</v>
      </c>
      <c r="C109" s="68">
        <f t="shared" si="18"/>
        <v>1.3028687174841601E-8</v>
      </c>
      <c r="D109" s="68">
        <f t="shared" si="19"/>
        <v>0.9997376384309421</v>
      </c>
      <c r="E109" s="68">
        <f t="shared" si="22"/>
        <v>128.9276972005726</v>
      </c>
      <c r="F109" s="69">
        <f t="shared" si="14"/>
        <v>128</v>
      </c>
      <c r="G109" s="68">
        <f t="shared" si="15"/>
        <v>0.92769720057259519</v>
      </c>
      <c r="H109" s="3" t="e">
        <f t="shared" si="16"/>
        <v>#REF!</v>
      </c>
      <c r="I109" s="3" t="e">
        <f t="shared" si="17"/>
        <v>#REF!</v>
      </c>
      <c r="J109" s="3" t="e">
        <f t="shared" si="20"/>
        <v>#REF!</v>
      </c>
    </row>
    <row r="110" spans="1:10">
      <c r="A110" s="3">
        <f t="shared" si="21"/>
        <v>112</v>
      </c>
      <c r="B110" s="3">
        <v>102</v>
      </c>
      <c r="C110" s="68">
        <f t="shared" si="18"/>
        <v>1.0947965413585252E-8</v>
      </c>
      <c r="D110" s="68">
        <f t="shared" si="19"/>
        <v>0.99973765145962923</v>
      </c>
      <c r="E110" s="68">
        <f t="shared" si="22"/>
        <v>130.19894959629553</v>
      </c>
      <c r="F110" s="69">
        <f t="shared" si="14"/>
        <v>130</v>
      </c>
      <c r="G110" s="68">
        <f t="shared" si="15"/>
        <v>0.19894959629553455</v>
      </c>
      <c r="H110" s="3" t="e">
        <f t="shared" si="16"/>
        <v>#REF!</v>
      </c>
      <c r="I110" s="3" t="e">
        <f t="shared" si="17"/>
        <v>#REF!</v>
      </c>
      <c r="J110" s="3" t="e">
        <f t="shared" si="20"/>
        <v>#REF!</v>
      </c>
    </row>
    <row r="111" spans="1:10">
      <c r="A111" s="3">
        <f t="shared" si="21"/>
        <v>113</v>
      </c>
      <c r="B111" s="3">
        <v>103</v>
      </c>
      <c r="C111" s="68">
        <f t="shared" si="18"/>
        <v>9.1995413727098201E-9</v>
      </c>
      <c r="D111" s="68">
        <f t="shared" si="19"/>
        <v>0.99973766240759465</v>
      </c>
      <c r="E111" s="68">
        <f t="shared" si="22"/>
        <v>131.4702019920185</v>
      </c>
      <c r="F111" s="69">
        <f t="shared" si="14"/>
        <v>131</v>
      </c>
      <c r="G111" s="68">
        <f t="shared" si="15"/>
        <v>0.47020199201850232</v>
      </c>
      <c r="H111" s="3" t="e">
        <f t="shared" si="16"/>
        <v>#REF!</v>
      </c>
      <c r="I111" s="3" t="e">
        <f t="shared" si="17"/>
        <v>#REF!</v>
      </c>
      <c r="J111" s="3" t="e">
        <f t="shared" si="20"/>
        <v>#REF!</v>
      </c>
    </row>
    <row r="112" spans="1:10">
      <c r="A112" s="3">
        <f t="shared" si="21"/>
        <v>114</v>
      </c>
      <c r="B112" s="3">
        <v>104</v>
      </c>
      <c r="C112" s="68">
        <f t="shared" si="18"/>
        <v>7.730346075369908E-9</v>
      </c>
      <c r="D112" s="68">
        <f t="shared" si="19"/>
        <v>0.999737671607136</v>
      </c>
      <c r="E112" s="68">
        <f t="shared" si="22"/>
        <v>132.74145438774144</v>
      </c>
      <c r="F112" s="69">
        <f t="shared" si="14"/>
        <v>132</v>
      </c>
      <c r="G112" s="68">
        <f t="shared" si="15"/>
        <v>0.74145438774144168</v>
      </c>
      <c r="H112" s="3" t="e">
        <f t="shared" si="16"/>
        <v>#REF!</v>
      </c>
      <c r="I112" s="3" t="e">
        <f t="shared" si="17"/>
        <v>#REF!</v>
      </c>
      <c r="J112" s="3" t="e">
        <f t="shared" si="20"/>
        <v>#REF!</v>
      </c>
    </row>
    <row r="113" spans="1:10">
      <c r="A113" s="3">
        <f t="shared" si="21"/>
        <v>115</v>
      </c>
      <c r="B113" s="3">
        <v>105</v>
      </c>
      <c r="C113" s="68">
        <f t="shared" si="18"/>
        <v>6.4957858249602456E-9</v>
      </c>
      <c r="D113" s="68">
        <f t="shared" si="19"/>
        <v>0.99973767933748203</v>
      </c>
      <c r="E113" s="68">
        <f t="shared" si="22"/>
        <v>134.01270678346438</v>
      </c>
      <c r="F113" s="69">
        <f t="shared" si="14"/>
        <v>134</v>
      </c>
      <c r="G113" s="68">
        <f t="shared" si="15"/>
        <v>1.2706783464381033E-2</v>
      </c>
      <c r="H113" s="3" t="e">
        <f t="shared" si="16"/>
        <v>#REF!</v>
      </c>
      <c r="I113" s="3" t="e">
        <f t="shared" si="17"/>
        <v>#REF!</v>
      </c>
      <c r="J113" s="3" t="e">
        <f t="shared" si="20"/>
        <v>#REF!</v>
      </c>
    </row>
    <row r="114" spans="1:10">
      <c r="A114" s="3">
        <f t="shared" si="21"/>
        <v>116</v>
      </c>
      <c r="B114" s="3">
        <v>106</v>
      </c>
      <c r="C114" s="68">
        <f t="shared" si="18"/>
        <v>5.4583886765682941E-9</v>
      </c>
      <c r="D114" s="68">
        <f t="shared" si="19"/>
        <v>0.99973768583326783</v>
      </c>
      <c r="E114" s="68">
        <f t="shared" si="22"/>
        <v>135.28395917918735</v>
      </c>
      <c r="F114" s="69">
        <f t="shared" si="14"/>
        <v>135</v>
      </c>
      <c r="G114" s="68">
        <f t="shared" si="15"/>
        <v>0.28395917918734881</v>
      </c>
      <c r="H114" s="3" t="e">
        <f t="shared" si="16"/>
        <v>#REF!</v>
      </c>
      <c r="I114" s="3" t="e">
        <f t="shared" si="17"/>
        <v>#REF!</v>
      </c>
      <c r="J114" s="3" t="e">
        <f t="shared" si="20"/>
        <v>#REF!</v>
      </c>
    </row>
    <row r="115" spans="1:10">
      <c r="A115" s="3">
        <f t="shared" si="21"/>
        <v>117</v>
      </c>
      <c r="B115" s="3">
        <v>107</v>
      </c>
      <c r="C115" s="68">
        <f t="shared" si="18"/>
        <v>4.5866670711346091E-9</v>
      </c>
      <c r="D115" s="68">
        <f t="shared" si="19"/>
        <v>0.99973769129165646</v>
      </c>
      <c r="E115" s="68">
        <f t="shared" si="22"/>
        <v>136.55521157491029</v>
      </c>
      <c r="F115" s="69">
        <f t="shared" si="14"/>
        <v>136</v>
      </c>
      <c r="G115" s="68">
        <f t="shared" si="15"/>
        <v>0.55521157491028816</v>
      </c>
      <c r="H115" s="3" t="e">
        <f t="shared" si="16"/>
        <v>#REF!</v>
      </c>
      <c r="I115" s="3" t="e">
        <f t="shared" si="17"/>
        <v>#REF!</v>
      </c>
      <c r="J115" s="3" t="e">
        <f t="shared" si="20"/>
        <v>#REF!</v>
      </c>
    </row>
    <row r="116" spans="1:10">
      <c r="A116" s="3">
        <f t="shared" si="21"/>
        <v>118</v>
      </c>
      <c r="B116" s="3">
        <v>108</v>
      </c>
      <c r="C116" s="68">
        <f t="shared" si="18"/>
        <v>3.8541621104667312E-9</v>
      </c>
      <c r="D116" s="68">
        <f t="shared" si="19"/>
        <v>0.99973769587832351</v>
      </c>
      <c r="E116" s="68">
        <f t="shared" si="22"/>
        <v>137.82646397063323</v>
      </c>
      <c r="F116" s="69">
        <f t="shared" si="14"/>
        <v>137</v>
      </c>
      <c r="G116" s="68">
        <f t="shared" si="15"/>
        <v>0.82646397063322752</v>
      </c>
      <c r="H116" s="3" t="e">
        <f t="shared" si="16"/>
        <v>#REF!</v>
      </c>
      <c r="I116" s="3" t="e">
        <f t="shared" si="17"/>
        <v>#REF!</v>
      </c>
      <c r="J116" s="3" t="e">
        <f t="shared" si="20"/>
        <v>#REF!</v>
      </c>
    </row>
    <row r="117" spans="1:10">
      <c r="A117" s="3">
        <f t="shared" si="21"/>
        <v>119</v>
      </c>
      <c r="B117" s="3">
        <v>109</v>
      </c>
      <c r="C117" s="68">
        <f t="shared" si="18"/>
        <v>3.2386404644980182E-9</v>
      </c>
      <c r="D117" s="68">
        <f t="shared" si="19"/>
        <v>0.99973769973248561</v>
      </c>
      <c r="E117" s="68">
        <f t="shared" si="22"/>
        <v>139.0977163663562</v>
      </c>
      <c r="F117" s="69">
        <f t="shared" si="14"/>
        <v>139</v>
      </c>
      <c r="G117" s="68">
        <f t="shared" si="15"/>
        <v>9.7716366356195294E-2</v>
      </c>
      <c r="H117" s="3" t="e">
        <f t="shared" si="16"/>
        <v>#REF!</v>
      </c>
      <c r="I117" s="3" t="e">
        <f t="shared" si="17"/>
        <v>#REF!</v>
      </c>
      <c r="J117" s="3" t="e">
        <f t="shared" si="20"/>
        <v>#REF!</v>
      </c>
    </row>
    <row r="118" spans="1:10">
      <c r="A118" s="3">
        <f t="shared" si="21"/>
        <v>120</v>
      </c>
      <c r="B118" s="3">
        <v>110</v>
      </c>
      <c r="C118" s="68">
        <f t="shared" si="18"/>
        <v>2.7214195349488343E-9</v>
      </c>
      <c r="D118" s="68">
        <f t="shared" si="19"/>
        <v>0.99973770297112607</v>
      </c>
      <c r="E118" s="68">
        <f t="shared" si="22"/>
        <v>140.36896876207913</v>
      </c>
      <c r="F118" s="69">
        <f t="shared" si="14"/>
        <v>140</v>
      </c>
      <c r="G118" s="68">
        <f t="shared" si="15"/>
        <v>0.36896876207913465</v>
      </c>
      <c r="H118" s="3" t="e">
        <f t="shared" si="16"/>
        <v>#REF!</v>
      </c>
      <c r="I118" s="3" t="e">
        <f t="shared" si="17"/>
        <v>#REF!</v>
      </c>
      <c r="J118" s="3" t="e">
        <f t="shared" si="20"/>
        <v>#REF!</v>
      </c>
    </row>
    <row r="119" spans="1:10">
      <c r="A119" s="3">
        <f t="shared" si="21"/>
        <v>121</v>
      </c>
      <c r="B119" s="3">
        <v>111</v>
      </c>
      <c r="C119" s="68">
        <f t="shared" si="18"/>
        <v>2.2868003924446147E-9</v>
      </c>
      <c r="D119" s="68">
        <f t="shared" si="19"/>
        <v>0.99973770569254561</v>
      </c>
      <c r="E119" s="68">
        <f t="shared" si="22"/>
        <v>141.64022115780207</v>
      </c>
      <c r="F119" s="69">
        <f t="shared" si="14"/>
        <v>141</v>
      </c>
      <c r="G119" s="68">
        <f t="shared" si="15"/>
        <v>0.640221157802074</v>
      </c>
      <c r="H119" s="3" t="e">
        <f t="shared" si="16"/>
        <v>#REF!</v>
      </c>
      <c r="I119" s="3" t="e">
        <f t="shared" si="17"/>
        <v>#REF!</v>
      </c>
      <c r="J119" s="3" t="e">
        <f t="shared" si="20"/>
        <v>#REF!</v>
      </c>
    </row>
    <row r="120" spans="1:10">
      <c r="A120" s="3">
        <f t="shared" si="21"/>
        <v>122</v>
      </c>
      <c r="B120" s="3">
        <v>112</v>
      </c>
      <c r="C120" s="68">
        <f t="shared" si="18"/>
        <v>1.9215912753353214E-9</v>
      </c>
      <c r="D120" s="68">
        <f t="shared" si="19"/>
        <v>0.99973770797934602</v>
      </c>
      <c r="E120" s="68">
        <f t="shared" si="22"/>
        <v>142.91147355352501</v>
      </c>
      <c r="F120" s="69">
        <f t="shared" si="14"/>
        <v>142</v>
      </c>
      <c r="G120" s="68">
        <f t="shared" si="15"/>
        <v>0.91147355352501336</v>
      </c>
      <c r="H120" s="3" t="e">
        <f t="shared" si="16"/>
        <v>#REF!</v>
      </c>
      <c r="I120" s="3" t="e">
        <f t="shared" si="17"/>
        <v>#REF!</v>
      </c>
      <c r="J120" s="3" t="e">
        <f t="shared" si="20"/>
        <v>#REF!</v>
      </c>
    </row>
    <row r="121" spans="1:10">
      <c r="A121" s="3">
        <f t="shared" si="21"/>
        <v>123</v>
      </c>
      <c r="B121" s="3">
        <v>113</v>
      </c>
      <c r="C121" s="68">
        <f t="shared" si="18"/>
        <v>1.6147071872318033E-9</v>
      </c>
      <c r="D121" s="68">
        <f t="shared" si="19"/>
        <v>0.99973770990093735</v>
      </c>
      <c r="E121" s="68">
        <f t="shared" si="22"/>
        <v>144.18272594924798</v>
      </c>
      <c r="F121" s="69">
        <f t="shared" si="14"/>
        <v>144</v>
      </c>
      <c r="G121" s="68">
        <f t="shared" si="15"/>
        <v>0.18272594924798113</v>
      </c>
      <c r="H121" s="3" t="e">
        <f t="shared" si="16"/>
        <v>#REF!</v>
      </c>
      <c r="I121" s="3" t="e">
        <f t="shared" si="17"/>
        <v>#REF!</v>
      </c>
      <c r="J121" s="3" t="e">
        <f t="shared" si="20"/>
        <v>#REF!</v>
      </c>
    </row>
    <row r="122" spans="1:10">
      <c r="A122" s="3">
        <f t="shared" si="21"/>
        <v>124</v>
      </c>
      <c r="B122" s="3">
        <v>114</v>
      </c>
      <c r="C122" s="68">
        <f t="shared" si="18"/>
        <v>1.3568334400576714E-9</v>
      </c>
      <c r="D122" s="68">
        <f t="shared" si="19"/>
        <v>0.9997377115156445</v>
      </c>
      <c r="E122" s="68">
        <f t="shared" si="22"/>
        <v>145.45397834497092</v>
      </c>
      <c r="F122" s="69">
        <f t="shared" si="14"/>
        <v>145</v>
      </c>
      <c r="G122" s="68">
        <f t="shared" si="15"/>
        <v>0.45397834497092049</v>
      </c>
      <c r="H122" s="3" t="e">
        <f t="shared" si="16"/>
        <v>#REF!</v>
      </c>
      <c r="I122" s="3" t="e">
        <f t="shared" si="17"/>
        <v>#REF!</v>
      </c>
      <c r="J122" s="3" t="e">
        <f t="shared" si="20"/>
        <v>#REF!</v>
      </c>
    </row>
    <row r="123" spans="1:10">
      <c r="A123" s="3">
        <f t="shared" si="21"/>
        <v>125</v>
      </c>
      <c r="B123" s="3">
        <v>115</v>
      </c>
      <c r="C123" s="68">
        <f t="shared" si="18"/>
        <v>1.1401429303196873E-9</v>
      </c>
      <c r="D123" s="68">
        <f t="shared" si="19"/>
        <v>0.99973771287247792</v>
      </c>
      <c r="E123" s="68">
        <f t="shared" si="22"/>
        <v>146.72523074069386</v>
      </c>
      <c r="F123" s="69">
        <f t="shared" si="14"/>
        <v>146</v>
      </c>
      <c r="G123" s="68">
        <f t="shared" si="15"/>
        <v>0.72523074069385984</v>
      </c>
      <c r="H123" s="3" t="e">
        <f t="shared" si="16"/>
        <v>#REF!</v>
      </c>
      <c r="I123" s="3" t="e">
        <f t="shared" si="17"/>
        <v>#REF!</v>
      </c>
      <c r="J123" s="3" t="e">
        <f t="shared" si="20"/>
        <v>#REF!</v>
      </c>
    </row>
    <row r="124" spans="1:10">
      <c r="A124" s="3">
        <f t="shared" si="21"/>
        <v>126</v>
      </c>
      <c r="B124" s="3">
        <v>116</v>
      </c>
      <c r="C124" s="68">
        <f t="shared" si="18"/>
        <v>9.5805856723483379E-10</v>
      </c>
      <c r="D124" s="68">
        <f t="shared" si="19"/>
        <v>0.9997377140126209</v>
      </c>
      <c r="E124" s="68">
        <f t="shared" si="22"/>
        <v>147.99648313641683</v>
      </c>
      <c r="F124" s="69">
        <f t="shared" si="14"/>
        <v>147</v>
      </c>
      <c r="G124" s="68">
        <f t="shared" si="15"/>
        <v>0.99648313641682762</v>
      </c>
      <c r="H124" s="3" t="e">
        <f t="shared" si="16"/>
        <v>#REF!</v>
      </c>
      <c r="I124" s="3" t="e">
        <f t="shared" si="17"/>
        <v>#REF!</v>
      </c>
      <c r="J124" s="3" t="e">
        <f t="shared" si="20"/>
        <v>#REF!</v>
      </c>
    </row>
    <row r="125" spans="1:10">
      <c r="A125" s="3">
        <f t="shared" si="21"/>
        <v>127</v>
      </c>
      <c r="B125" s="3">
        <v>117</v>
      </c>
      <c r="C125" s="68">
        <f t="shared" si="18"/>
        <v>8.0505364182251578E-10</v>
      </c>
      <c r="D125" s="68">
        <f t="shared" si="19"/>
        <v>0.99973771497067943</v>
      </c>
      <c r="E125" s="68">
        <f t="shared" si="22"/>
        <v>149.26773553213977</v>
      </c>
      <c r="F125" s="69">
        <f t="shared" si="14"/>
        <v>149</v>
      </c>
      <c r="G125" s="68">
        <f t="shared" si="15"/>
        <v>0.26773553213976697</v>
      </c>
      <c r="H125" s="3" t="e">
        <f t="shared" si="16"/>
        <v>#REF!</v>
      </c>
      <c r="I125" s="3" t="e">
        <f t="shared" si="17"/>
        <v>#REF!</v>
      </c>
      <c r="J125" s="3" t="e">
        <f t="shared" si="20"/>
        <v>#REF!</v>
      </c>
    </row>
    <row r="126" spans="1:10">
      <c r="A126" s="3">
        <f t="shared" si="21"/>
        <v>128</v>
      </c>
      <c r="B126" s="3">
        <v>118</v>
      </c>
      <c r="C126" s="68">
        <f t="shared" si="18"/>
        <v>6.7648407767208484E-10</v>
      </c>
      <c r="D126" s="68">
        <f t="shared" si="19"/>
        <v>0.99973771577573312</v>
      </c>
      <c r="E126" s="68">
        <f t="shared" si="22"/>
        <v>150.53898792786271</v>
      </c>
      <c r="F126" s="69">
        <f t="shared" si="14"/>
        <v>150</v>
      </c>
      <c r="G126" s="68">
        <f t="shared" si="15"/>
        <v>0.53898792786270633</v>
      </c>
      <c r="H126" s="3" t="e">
        <f t="shared" si="16"/>
        <v>#REF!</v>
      </c>
      <c r="I126" s="3" t="e">
        <f t="shared" si="17"/>
        <v>#REF!</v>
      </c>
      <c r="J126" s="3" t="e">
        <f t="shared" si="20"/>
        <v>#REF!</v>
      </c>
    </row>
    <row r="127" spans="1:10">
      <c r="A127" s="3">
        <f t="shared" si="21"/>
        <v>129</v>
      </c>
      <c r="B127" s="3">
        <v>119</v>
      </c>
      <c r="C127" s="68">
        <f t="shared" si="18"/>
        <v>5.6844747178317851E-10</v>
      </c>
      <c r="D127" s="68">
        <f t="shared" si="19"/>
        <v>0.99973771645221721</v>
      </c>
      <c r="E127" s="68">
        <f t="shared" si="22"/>
        <v>151.81024032358567</v>
      </c>
      <c r="F127" s="69">
        <f t="shared" si="14"/>
        <v>151</v>
      </c>
      <c r="G127" s="68">
        <f t="shared" si="15"/>
        <v>0.8102403235856741</v>
      </c>
      <c r="H127" s="3" t="e">
        <f t="shared" si="16"/>
        <v>#REF!</v>
      </c>
      <c r="I127" s="3" t="e">
        <f t="shared" si="17"/>
        <v>#REF!</v>
      </c>
      <c r="J127" s="3" t="e">
        <f t="shared" si="20"/>
        <v>#REF!</v>
      </c>
    </row>
    <row r="128" spans="1:10">
      <c r="A128" s="3">
        <f t="shared" si="21"/>
        <v>130</v>
      </c>
      <c r="B128" s="3">
        <v>120</v>
      </c>
      <c r="C128" s="68">
        <f t="shared" si="18"/>
        <v>4.7766464702118397E-10</v>
      </c>
      <c r="D128" s="68">
        <f t="shared" si="19"/>
        <v>0.99973771702066472</v>
      </c>
      <c r="E128" s="68">
        <f t="shared" si="22"/>
        <v>153.08149271930861</v>
      </c>
      <c r="F128" s="69">
        <f t="shared" si="14"/>
        <v>153</v>
      </c>
      <c r="G128" s="68">
        <f t="shared" si="15"/>
        <v>8.1492719308613459E-2</v>
      </c>
      <c r="H128" s="3" t="e">
        <f t="shared" si="16"/>
        <v>#REF!</v>
      </c>
      <c r="I128" s="3" t="e">
        <f t="shared" si="17"/>
        <v>#REF!</v>
      </c>
      <c r="J128" s="3" t="e">
        <f t="shared" si="20"/>
        <v>#REF!</v>
      </c>
    </row>
  </sheetData>
  <pageMargins left="0.7" right="0.7" top="0.75" bottom="0.75" header="0.3" footer="0.3"/>
  <pageSetup paperSize="9" orientation="portrait" horizontalDpi="360" verticalDpi="36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rgb="FFFFC000"/>
    <pageSetUpPr autoPageBreaks="0"/>
  </sheetPr>
  <dimension ref="A1:AE128"/>
  <sheetViews>
    <sheetView zoomScale="70" zoomScaleNormal="70" zoomScalePageLayoutView="30" workbookViewId="0">
      <selection activeCell="AM25" sqref="AM25"/>
    </sheetView>
  </sheetViews>
  <sheetFormatPr defaultColWidth="8.85546875" defaultRowHeight="15"/>
  <cols>
    <col min="1" max="16384" width="8.85546875" style="3"/>
  </cols>
  <sheetData>
    <row r="1" spans="1:31">
      <c r="B1" s="4" t="s">
        <v>153</v>
      </c>
    </row>
    <row r="2" spans="1:31">
      <c r="A2" s="95" t="s">
        <v>80</v>
      </c>
      <c r="B2" s="110">
        <v>0.9</v>
      </c>
      <c r="C2" s="96" t="s">
        <v>150</v>
      </c>
      <c r="D2" s="96"/>
      <c r="E2" s="96"/>
      <c r="F2" s="97"/>
    </row>
    <row r="3" spans="1:31">
      <c r="A3" s="98" t="s">
        <v>81</v>
      </c>
      <c r="B3" s="111">
        <v>20.518367280425171</v>
      </c>
      <c r="C3" s="99" t="s">
        <v>151</v>
      </c>
      <c r="D3" s="99"/>
      <c r="E3" s="99"/>
      <c r="F3" s="100"/>
    </row>
    <row r="4" spans="1:31">
      <c r="A4" s="101" t="s">
        <v>82</v>
      </c>
      <c r="B4" s="112">
        <v>9.5879312613177206</v>
      </c>
      <c r="C4" s="102" t="s">
        <v>152</v>
      </c>
      <c r="D4" s="102"/>
      <c r="E4" s="102"/>
      <c r="F4" s="103"/>
      <c r="Q4" s="123" t="s">
        <v>98</v>
      </c>
      <c r="W4" s="125" t="s">
        <v>99</v>
      </c>
      <c r="X4" s="113"/>
      <c r="Y4" s="113"/>
      <c r="Z4" s="114"/>
    </row>
    <row r="5" spans="1:31">
      <c r="Q5" s="124"/>
      <c r="W5" s="115"/>
      <c r="X5" s="116"/>
      <c r="Y5" s="116"/>
      <c r="Z5" s="117"/>
    </row>
    <row r="6" spans="1:31" s="65" customFormat="1">
      <c r="A6" s="3" t="s">
        <v>83</v>
      </c>
      <c r="B6" s="3">
        <f>(B3-B4)/11.36</f>
        <v>0.96218626928762774</v>
      </c>
      <c r="M6" s="65" t="s">
        <v>93</v>
      </c>
      <c r="Q6" s="93"/>
      <c r="R6" s="3" t="s">
        <v>95</v>
      </c>
      <c r="W6" s="118" t="s">
        <v>140</v>
      </c>
      <c r="X6" s="107"/>
      <c r="Y6" s="107"/>
      <c r="Z6" s="119"/>
      <c r="AB6" s="26" t="s">
        <v>139</v>
      </c>
      <c r="AC6" s="26"/>
      <c r="AD6" s="26"/>
      <c r="AE6" s="26"/>
    </row>
    <row r="7" spans="1:31" s="66" customFormat="1">
      <c r="B7" s="66" t="s">
        <v>84</v>
      </c>
      <c r="C7" s="66" t="s">
        <v>85</v>
      </c>
      <c r="D7" s="66" t="s">
        <v>86</v>
      </c>
      <c r="E7" s="66" t="s">
        <v>87</v>
      </c>
      <c r="F7" s="66" t="s">
        <v>88</v>
      </c>
      <c r="G7" s="66" t="s">
        <v>89</v>
      </c>
      <c r="H7" s="66" t="s">
        <v>90</v>
      </c>
      <c r="I7" s="66" t="s">
        <v>91</v>
      </c>
      <c r="J7" s="66" t="s">
        <v>92</v>
      </c>
      <c r="M7" s="66" t="str">
        <f>CohortSurvival!BJ28</f>
        <v>1965-1974</v>
      </c>
      <c r="N7" s="66" t="str">
        <f>CohortSurvival!BK28</f>
        <v>1975-84</v>
      </c>
      <c r="O7" s="66" t="str">
        <f>CohortSurvival!BL28</f>
        <v>1985-94</v>
      </c>
      <c r="P7" s="66" t="str">
        <f>CohortSurvival!BM28</f>
        <v>1995+</v>
      </c>
      <c r="Q7" s="92" t="s">
        <v>97</v>
      </c>
      <c r="R7" s="66" t="str">
        <f>M7</f>
        <v>1965-1974</v>
      </c>
      <c r="S7" s="66" t="str">
        <f>N7</f>
        <v>1975-84</v>
      </c>
      <c r="T7" s="66" t="str">
        <f>O7</f>
        <v>1985-94</v>
      </c>
      <c r="U7" s="66" t="str">
        <f>P7</f>
        <v>1995+</v>
      </c>
      <c r="W7" s="120" t="str">
        <f>R7</f>
        <v>1965-1974</v>
      </c>
      <c r="X7" s="121" t="str">
        <f t="shared" ref="X7:Z7" si="0">S7</f>
        <v>1975-84</v>
      </c>
      <c r="Y7" s="121" t="str">
        <f t="shared" si="0"/>
        <v>1985-94</v>
      </c>
      <c r="Z7" s="122" t="str">
        <f t="shared" si="0"/>
        <v>1995+</v>
      </c>
      <c r="AB7" s="67" t="s">
        <v>77</v>
      </c>
      <c r="AC7" s="67" t="s">
        <v>78</v>
      </c>
      <c r="AD7" s="67" t="s">
        <v>79</v>
      </c>
      <c r="AE7" s="67" t="s">
        <v>71</v>
      </c>
    </row>
    <row r="8" spans="1:31">
      <c r="A8" s="3">
        <v>10</v>
      </c>
      <c r="B8" s="3">
        <v>0</v>
      </c>
      <c r="C8" s="68">
        <f>0.19465*EXP(-0.174*(B8-6.06)-EXP(-0.288*(B8-6.06)))</f>
        <v>1.8187293933301988E-3</v>
      </c>
      <c r="D8" s="68">
        <v>0</v>
      </c>
      <c r="E8" s="68">
        <f t="shared" ref="E8:E39" si="1">MAX(0,(A8-$B$4)/$B$6)</f>
        <v>0.42826295888358717</v>
      </c>
      <c r="F8" s="69">
        <f>INT(E8)</f>
        <v>0</v>
      </c>
      <c r="G8" s="68">
        <f>E8-F8</f>
        <v>0.42826295888358717</v>
      </c>
      <c r="H8" s="3">
        <f>INDEX($D$8:$D$128,F8+1)+INDEX($C$8:$C$128,F8+1)*G8</f>
        <v>7.7889443139614236E-4</v>
      </c>
      <c r="I8" s="3">
        <f>H8*$B$2</f>
        <v>7.0100498825652812E-4</v>
      </c>
      <c r="J8" s="3">
        <f>1-I8</f>
        <v>0.99929899501174346</v>
      </c>
      <c r="L8" s="70" t="str">
        <f>CohortSurvival!BH29</f>
        <v>Start</v>
      </c>
      <c r="M8" s="70">
        <f>CohortSurvival!BB29</f>
        <v>1</v>
      </c>
      <c r="N8" s="70">
        <f>CohortSurvival!BC29</f>
        <v>1</v>
      </c>
      <c r="O8" s="70">
        <f>CohortSurvival!BD29</f>
        <v>1</v>
      </c>
      <c r="P8" s="70">
        <f>CohortSurvival!BE29</f>
        <v>1</v>
      </c>
      <c r="Q8" s="93">
        <f>J8</f>
        <v>0.99929899501174346</v>
      </c>
      <c r="R8" s="3">
        <f>(M8-$Q8)^2</f>
        <v>4.9140799356054793E-7</v>
      </c>
      <c r="S8" s="3">
        <f t="shared" ref="S8:U22" si="2">(N8-$Q8)^2</f>
        <v>4.9140799356054793E-7</v>
      </c>
      <c r="T8" s="3">
        <f t="shared" si="2"/>
        <v>4.9140799356054793E-7</v>
      </c>
      <c r="U8" s="3">
        <f t="shared" si="2"/>
        <v>4.9140799356054793E-7</v>
      </c>
      <c r="W8" s="128">
        <v>0.99831876567112365</v>
      </c>
      <c r="X8" s="133">
        <v>0.99904780831882267</v>
      </c>
      <c r="Y8" s="133">
        <v>0.99888008898330682</v>
      </c>
      <c r="Z8" s="137">
        <v>0.99929899501174346</v>
      </c>
      <c r="AB8" s="71">
        <v>0.99755592930198533</v>
      </c>
      <c r="AC8" s="71">
        <v>0.99878203544318589</v>
      </c>
      <c r="AD8" s="71">
        <v>0.99862331804699656</v>
      </c>
      <c r="AE8" s="71">
        <v>0.99907614206360706</v>
      </c>
    </row>
    <row r="9" spans="1:31">
      <c r="A9" s="3">
        <f>A8+1</f>
        <v>11</v>
      </c>
      <c r="B9" s="3">
        <v>1</v>
      </c>
      <c r="C9" s="68">
        <f>0.19465*EXP(-0.174*(B9-6.06)-EXP(-0.288*(B9-6.06)))</f>
        <v>6.4069275936086186E-3</v>
      </c>
      <c r="D9" s="68">
        <f>D8+C8</f>
        <v>1.8187293933301988E-3</v>
      </c>
      <c r="E9" s="68">
        <f t="shared" si="1"/>
        <v>1.4675627617589373</v>
      </c>
      <c r="F9" s="69">
        <f t="shared" ref="F9:F72" si="3">INT(E9)</f>
        <v>1</v>
      </c>
      <c r="G9" s="68">
        <f t="shared" ref="G9:G72" si="4">E9-F9</f>
        <v>0.4675627617589373</v>
      </c>
      <c r="H9" s="3">
        <f t="shared" ref="H9:H72" si="5">INDEX($D$8:$D$128,F9+1)+INDEX($C$8:$C$128,F9+1)*G9</f>
        <v>4.8143701533873871E-3</v>
      </c>
      <c r="I9" s="3">
        <f t="shared" ref="I9:I72" si="6">H9*$B$2</f>
        <v>4.3329331380486487E-3</v>
      </c>
      <c r="J9" s="3">
        <f>1-I9</f>
        <v>0.99566706686195139</v>
      </c>
      <c r="L9" s="70">
        <f>CohortSurvival!BH30</f>
        <v>11</v>
      </c>
      <c r="M9" s="70">
        <f>CohortSurvival!BB30</f>
        <v>0.96711912580940906</v>
      </c>
      <c r="N9" s="70">
        <f>CohortSurvival!BC30</f>
        <v>0.97339725655654719</v>
      </c>
      <c r="O9" s="70">
        <f>CohortSurvival!BD30</f>
        <v>0.9750499290630551</v>
      </c>
      <c r="P9" s="70">
        <f>CohortSurvival!BE30</f>
        <v>0.98167360861042119</v>
      </c>
      <c r="Q9" s="93">
        <f>J10</f>
        <v>0.98540401516064957</v>
      </c>
      <c r="R9" s="3">
        <f t="shared" ref="R9:R27" si="7">(M9-$Q9)^2</f>
        <v>3.3433717858710852E-4</v>
      </c>
      <c r="S9" s="3">
        <f t="shared" si="2"/>
        <v>1.4416225217718666E-4</v>
      </c>
      <c r="T9" s="3">
        <f t="shared" si="2"/>
        <v>1.0720709891639914E-4</v>
      </c>
      <c r="U9" s="3">
        <f t="shared" si="2"/>
        <v>1.391593302998682E-5</v>
      </c>
      <c r="W9" s="128">
        <v>0.97151129069671305</v>
      </c>
      <c r="X9" s="133">
        <v>0.98060595578138554</v>
      </c>
      <c r="Y9" s="133">
        <v>0.98035004344952259</v>
      </c>
      <c r="Z9" s="137">
        <v>0.98540401516064957</v>
      </c>
      <c r="AB9" s="71">
        <v>0.96738364652947573</v>
      </c>
      <c r="AC9" s="71">
        <v>0.97846303153963521</v>
      </c>
      <c r="AD9" s="71">
        <v>0.97772679262739792</v>
      </c>
      <c r="AE9" s="71">
        <v>0.982870074634832</v>
      </c>
    </row>
    <row r="10" spans="1:31">
      <c r="A10" s="3">
        <f>A9+1</f>
        <v>12</v>
      </c>
      <c r="B10" s="3">
        <v>2</v>
      </c>
      <c r="C10" s="68">
        <f t="shared" ref="C10:C73" si="8">0.19465*EXP(-0.174*(B10-6.06)-EXP(-0.288*(B10-6.06)))</f>
        <v>1.576779289557376E-2</v>
      </c>
      <c r="D10" s="68">
        <f t="shared" ref="D10:D73" si="9">D9+C9</f>
        <v>8.2256569869388167E-3</v>
      </c>
      <c r="E10" s="68">
        <f t="shared" si="1"/>
        <v>2.5068625646342872</v>
      </c>
      <c r="F10" s="69">
        <f t="shared" si="3"/>
        <v>2</v>
      </c>
      <c r="G10" s="68">
        <f t="shared" si="4"/>
        <v>0.50686256463428725</v>
      </c>
      <c r="H10" s="3">
        <f t="shared" si="5"/>
        <v>1.6217760932611625E-2</v>
      </c>
      <c r="I10" s="3">
        <f t="shared" si="6"/>
        <v>1.4595984839350462E-2</v>
      </c>
      <c r="J10" s="3">
        <f t="shared" ref="J10:J73" si="10">1-I10</f>
        <v>0.98540401516064957</v>
      </c>
      <c r="L10" s="70">
        <f>CohortSurvival!BH31</f>
        <v>13</v>
      </c>
      <c r="M10" s="70">
        <f>CohortSurvival!BB31</f>
        <v>0.88364966628639841</v>
      </c>
      <c r="N10" s="70">
        <f>CohortSurvival!BC31</f>
        <v>0.90506600883755828</v>
      </c>
      <c r="O10" s="70">
        <f>CohortSurvival!BD31</f>
        <v>0.91288734127876192</v>
      </c>
      <c r="P10" s="70">
        <f>CohortSurvival!BE31</f>
        <v>0.93388348213206873</v>
      </c>
      <c r="Q10" s="93">
        <f>J12</f>
        <v>0.92769268957270801</v>
      </c>
      <c r="R10" s="3">
        <f t="shared" si="7"/>
        <v>1.9397879001984098E-3</v>
      </c>
      <c r="S10" s="3">
        <f t="shared" si="2"/>
        <v>5.1196668109039587E-4</v>
      </c>
      <c r="T10" s="3">
        <f t="shared" si="2"/>
        <v>2.1919833810505227E-4</v>
      </c>
      <c r="U10" s="3">
        <f t="shared" si="2"/>
        <v>3.8325912513036118E-5</v>
      </c>
      <c r="W10" s="128">
        <v>0.881442628337745</v>
      </c>
      <c r="X10" s="133">
        <v>0.90525411935731348</v>
      </c>
      <c r="Y10" s="133">
        <v>0.90845468334962831</v>
      </c>
      <c r="Z10" s="137">
        <v>0.92769268957270801</v>
      </c>
      <c r="AB10" s="71">
        <v>0.87282622533735654</v>
      </c>
      <c r="AC10" s="71">
        <v>0.89735662457641885</v>
      </c>
      <c r="AD10" s="71">
        <v>0.90273868767938004</v>
      </c>
      <c r="AE10" s="71">
        <v>0.92661893950768248</v>
      </c>
    </row>
    <row r="11" spans="1:31">
      <c r="A11" s="3">
        <f t="shared" ref="A11:A74" si="11">A10+1</f>
        <v>13</v>
      </c>
      <c r="B11" s="3">
        <v>3</v>
      </c>
      <c r="C11" s="68">
        <f t="shared" si="8"/>
        <v>2.9655732335482601E-2</v>
      </c>
      <c r="D11" s="68">
        <f t="shared" si="9"/>
        <v>2.3993449882512577E-2</v>
      </c>
      <c r="E11" s="68">
        <f t="shared" si="1"/>
        <v>3.5461623675096372</v>
      </c>
      <c r="F11" s="69">
        <f t="shared" si="3"/>
        <v>3</v>
      </c>
      <c r="G11" s="68">
        <f t="shared" si="4"/>
        <v>0.5461623675096372</v>
      </c>
      <c r="H11" s="3">
        <f t="shared" si="5"/>
        <v>4.0190294865091861E-2</v>
      </c>
      <c r="I11" s="3">
        <f t="shared" si="6"/>
        <v>3.6171265378582673E-2</v>
      </c>
      <c r="J11" s="3">
        <f t="shared" si="10"/>
        <v>0.96382873462141738</v>
      </c>
      <c r="L11" s="70">
        <f>CohortSurvival!BH32</f>
        <v>15</v>
      </c>
      <c r="M11" s="70">
        <f>CohortSurvival!BB32</f>
        <v>0.71977760257458978</v>
      </c>
      <c r="N11" s="70">
        <f>CohortSurvival!BC32</f>
        <v>0.75464910451525791</v>
      </c>
      <c r="O11" s="70">
        <f>CohortSurvival!BD32</f>
        <v>0.76731674251406101</v>
      </c>
      <c r="P11" s="70">
        <f>CohortSurvival!BE32</f>
        <v>0.80789223651940301</v>
      </c>
      <c r="Q11" s="93">
        <f>J14</f>
        <v>0.81395211421522518</v>
      </c>
      <c r="R11" s="3">
        <f t="shared" si="7"/>
        <v>8.8688386427521713E-3</v>
      </c>
      <c r="S11" s="3">
        <f t="shared" si="2"/>
        <v>3.5168469594744119E-3</v>
      </c>
      <c r="T11" s="3">
        <f t="shared" si="2"/>
        <v>2.1748578937057432E-3</v>
      </c>
      <c r="U11" s="3">
        <f t="shared" si="2"/>
        <v>3.6722117688323E-5</v>
      </c>
      <c r="W11" s="128">
        <v>0.73387058194575738</v>
      </c>
      <c r="X11" s="133">
        <v>0.76607846181369954</v>
      </c>
      <c r="Y11" s="133">
        <v>0.77709280661028202</v>
      </c>
      <c r="Z11" s="137">
        <v>0.81395211421522518</v>
      </c>
      <c r="AB11" s="71">
        <v>0.72289197125286642</v>
      </c>
      <c r="AC11" s="71">
        <v>0.75762627215698708</v>
      </c>
      <c r="AD11" s="71">
        <v>0.7760599671622529</v>
      </c>
      <c r="AE11" s="71">
        <v>0.83512097909157723</v>
      </c>
    </row>
    <row r="12" spans="1:31">
      <c r="A12" s="3">
        <f t="shared" si="11"/>
        <v>14</v>
      </c>
      <c r="B12" s="3">
        <v>4</v>
      </c>
      <c r="C12" s="68">
        <f t="shared" si="8"/>
        <v>4.5591799372411958E-2</v>
      </c>
      <c r="D12" s="68">
        <f t="shared" si="9"/>
        <v>5.3649182217995181E-2</v>
      </c>
      <c r="E12" s="68">
        <f t="shared" si="1"/>
        <v>4.5854621703849876</v>
      </c>
      <c r="F12" s="69">
        <f t="shared" si="3"/>
        <v>4</v>
      </c>
      <c r="G12" s="68">
        <f t="shared" si="4"/>
        <v>0.5854621703849876</v>
      </c>
      <c r="H12" s="3">
        <f t="shared" si="5"/>
        <v>8.0341456030324401E-2</v>
      </c>
      <c r="I12" s="3">
        <f t="shared" si="6"/>
        <v>7.2307310427291965E-2</v>
      </c>
      <c r="J12" s="3">
        <f t="shared" si="10"/>
        <v>0.92769268957270801</v>
      </c>
      <c r="L12" s="70">
        <f>CohortSurvival!BH33</f>
        <v>17</v>
      </c>
      <c r="M12" s="70">
        <f>CohortSurvival!BB33</f>
        <v>0.58992822619461383</v>
      </c>
      <c r="N12" s="70">
        <f>CohortSurvival!BC33</f>
        <v>0.62575710147070729</v>
      </c>
      <c r="O12" s="70">
        <f>CohortSurvival!BD33</f>
        <v>0.63651684263958164</v>
      </c>
      <c r="P12" s="70">
        <f>CohortSurvival!BE33</f>
        <v>0.67231977230239959</v>
      </c>
      <c r="Q12" s="93">
        <f>J16</f>
        <v>0.67068704735967866</v>
      </c>
      <c r="R12" s="3">
        <f t="shared" si="7"/>
        <v>6.5219871959709234E-3</v>
      </c>
      <c r="S12" s="3">
        <f t="shared" si="2"/>
        <v>2.0187000375858949E-3</v>
      </c>
      <c r="T12" s="3">
        <f t="shared" si="2"/>
        <v>1.1676028906133407E-3</v>
      </c>
      <c r="U12" s="3">
        <f t="shared" si="2"/>
        <v>2.6657907385830679E-6</v>
      </c>
      <c r="W12" s="128">
        <v>0.57142611425946876</v>
      </c>
      <c r="X12" s="133">
        <v>0.60632426417827656</v>
      </c>
      <c r="Y12" s="133">
        <v>0.6249558492361007</v>
      </c>
      <c r="Z12" s="137">
        <v>0.67068704735967866</v>
      </c>
      <c r="AB12" s="71">
        <v>0.56157325281036719</v>
      </c>
      <c r="AC12" s="71">
        <v>0.6003825460084653</v>
      </c>
      <c r="AD12" s="71">
        <v>0.63335007988694547</v>
      </c>
      <c r="AE12" s="71">
        <v>0.73657767083831649</v>
      </c>
    </row>
    <row r="13" spans="1:31">
      <c r="A13" s="3">
        <f t="shared" si="11"/>
        <v>15</v>
      </c>
      <c r="B13" s="3">
        <v>5</v>
      </c>
      <c r="C13" s="68">
        <f t="shared" si="8"/>
        <v>6.025816988112833E-2</v>
      </c>
      <c r="D13" s="68">
        <f t="shared" si="9"/>
        <v>9.9240981590407146E-2</v>
      </c>
      <c r="E13" s="68">
        <f t="shared" si="1"/>
        <v>5.6247619732603376</v>
      </c>
      <c r="F13" s="69">
        <f t="shared" si="3"/>
        <v>5</v>
      </c>
      <c r="G13" s="68">
        <f t="shared" si="4"/>
        <v>0.62476197326033756</v>
      </c>
      <c r="H13" s="3">
        <f t="shared" si="5"/>
        <v>0.13688799471039753</v>
      </c>
      <c r="I13" s="3">
        <f t="shared" si="6"/>
        <v>0.12319919523935778</v>
      </c>
      <c r="J13" s="3">
        <f t="shared" si="10"/>
        <v>0.87680080476064226</v>
      </c>
      <c r="L13" s="70">
        <f>CohortSurvival!BH34</f>
        <v>19</v>
      </c>
      <c r="M13" s="70">
        <f>CohortSurvival!BB34</f>
        <v>0.43900538476618239</v>
      </c>
      <c r="N13" s="70">
        <f>CohortSurvival!BC34</f>
        <v>0.46859163692752437</v>
      </c>
      <c r="O13" s="70">
        <f>CohortSurvival!BD34</f>
        <v>0.48548465419477488</v>
      </c>
      <c r="P13" s="70"/>
      <c r="Q13" s="93">
        <f>J18</f>
        <v>0.53157046300004807</v>
      </c>
      <c r="R13" s="3">
        <f t="shared" si="7"/>
        <v>8.5682937084416728E-3</v>
      </c>
      <c r="S13" s="3">
        <f t="shared" si="2"/>
        <v>3.9663325334731905E-3</v>
      </c>
      <c r="T13" s="3">
        <f t="shared" si="2"/>
        <v>2.1239017732361956E-3</v>
      </c>
      <c r="W13" s="128">
        <v>0.42898435093675436</v>
      </c>
      <c r="X13" s="133">
        <v>0.46228589016940491</v>
      </c>
      <c r="Y13" s="133">
        <v>0.48593661301684821</v>
      </c>
      <c r="Z13" s="137">
        <v>0.53157046300004807</v>
      </c>
      <c r="AB13" s="71">
        <v>0.42263790240168542</v>
      </c>
      <c r="AC13" s="71">
        <v>0.46020064501432312</v>
      </c>
      <c r="AD13" s="71">
        <v>0.50505023354797218</v>
      </c>
      <c r="AE13" s="71">
        <v>0.65244156423869637</v>
      </c>
    </row>
    <row r="14" spans="1:31">
      <c r="A14" s="3">
        <f t="shared" si="11"/>
        <v>16</v>
      </c>
      <c r="B14" s="3">
        <v>6</v>
      </c>
      <c r="C14" s="68">
        <f t="shared" si="8"/>
        <v>7.110892889731725E-2</v>
      </c>
      <c r="D14" s="68">
        <f t="shared" si="9"/>
        <v>0.15949915147153548</v>
      </c>
      <c r="E14" s="68">
        <f t="shared" si="1"/>
        <v>6.6640617761356875</v>
      </c>
      <c r="F14" s="69">
        <f t="shared" si="3"/>
        <v>6</v>
      </c>
      <c r="G14" s="68">
        <f t="shared" si="4"/>
        <v>0.66406177613568751</v>
      </c>
      <c r="H14" s="3">
        <f t="shared" si="5"/>
        <v>0.20671987309419429</v>
      </c>
      <c r="I14" s="3">
        <f t="shared" si="6"/>
        <v>0.18604788578477485</v>
      </c>
      <c r="J14" s="3">
        <f t="shared" si="10"/>
        <v>0.81395211421522518</v>
      </c>
      <c r="L14" s="70">
        <f>CohortSurvival!BH35</f>
        <v>21</v>
      </c>
      <c r="M14" s="70">
        <f>CohortSurvival!BB35</f>
        <v>0.30018065567007229</v>
      </c>
      <c r="N14" s="70">
        <f>CohortSurvival!BC35</f>
        <v>0.33189806179469489</v>
      </c>
      <c r="O14" s="70">
        <f>CohortSurvival!BD35</f>
        <v>0.36739629155700465</v>
      </c>
      <c r="P14" s="70"/>
      <c r="Q14" s="93">
        <f>J20</f>
        <v>0.41504748714610051</v>
      </c>
      <c r="R14" s="3">
        <f t="shared" si="7"/>
        <v>1.3194388973342267E-2</v>
      </c>
      <c r="S14" s="3">
        <f t="shared" si="2"/>
        <v>6.9138269362689769E-3</v>
      </c>
      <c r="T14" s="3">
        <f t="shared" si="2"/>
        <v>2.2706364410702692E-3</v>
      </c>
      <c r="W14" s="128">
        <v>0.31859117208800669</v>
      </c>
      <c r="X14" s="133">
        <v>0.34886204577737367</v>
      </c>
      <c r="Y14" s="133">
        <v>0.37447897113482853</v>
      </c>
      <c r="Z14" s="137">
        <v>0.41504748714610051</v>
      </c>
      <c r="AB14" s="71">
        <v>0.31540114681322362</v>
      </c>
      <c r="AC14" s="71">
        <v>0.35163331966348221</v>
      </c>
      <c r="AD14" s="71">
        <v>0.40326154620132126</v>
      </c>
      <c r="AE14" s="71">
        <v>0.5882313138371007</v>
      </c>
    </row>
    <row r="15" spans="1:31">
      <c r="A15" s="3">
        <f t="shared" si="11"/>
        <v>17</v>
      </c>
      <c r="B15" s="3">
        <v>7</v>
      </c>
      <c r="C15" s="68">
        <f t="shared" si="8"/>
        <v>7.7077623782698806E-2</v>
      </c>
      <c r="D15" s="68">
        <f t="shared" si="9"/>
        <v>0.23060808036885272</v>
      </c>
      <c r="E15" s="68">
        <f t="shared" si="1"/>
        <v>7.7033615790110375</v>
      </c>
      <c r="F15" s="69">
        <f t="shared" si="3"/>
        <v>7</v>
      </c>
      <c r="G15" s="68">
        <f t="shared" si="4"/>
        <v>0.70336157901103746</v>
      </c>
      <c r="H15" s="3">
        <f t="shared" si="5"/>
        <v>0.28482151953907042</v>
      </c>
      <c r="I15" s="3">
        <f t="shared" si="6"/>
        <v>0.2563393675851634</v>
      </c>
      <c r="J15" s="3">
        <f t="shared" si="10"/>
        <v>0.7436606324148366</v>
      </c>
      <c r="L15" s="70">
        <f>CohortSurvival!BH36</f>
        <v>23</v>
      </c>
      <c r="M15" s="70">
        <f>CohortSurvival!BB36</f>
        <v>0.23744724654267921</v>
      </c>
      <c r="N15" s="70">
        <f>CohortSurvival!BC36</f>
        <v>0.26295304470168407</v>
      </c>
      <c r="O15" s="70">
        <f>CohortSurvival!BD36</f>
        <v>0.2923870619097948</v>
      </c>
      <c r="P15" s="70"/>
      <c r="Q15" s="93">
        <f>J22</f>
        <v>0.32521111785156587</v>
      </c>
      <c r="R15" s="3">
        <f t="shared" si="7"/>
        <v>7.7024971071228193E-3</v>
      </c>
      <c r="S15" s="3">
        <f t="shared" si="2"/>
        <v>3.8760676723360327E-3</v>
      </c>
      <c r="T15" s="3">
        <f t="shared" si="2"/>
        <v>1.0774186484685166E-3</v>
      </c>
      <c r="W15" s="128">
        <v>0.23782986050314003</v>
      </c>
      <c r="X15" s="133">
        <v>0.26650368488326515</v>
      </c>
      <c r="Y15" s="133">
        <v>0.29133797398604444</v>
      </c>
      <c r="Z15" s="137">
        <v>0.32521111785156587</v>
      </c>
      <c r="AB15" s="71">
        <v>0.2374141231631729</v>
      </c>
      <c r="AC15" s="71">
        <v>0.27227950740844498</v>
      </c>
      <c r="AD15" s="71">
        <v>0.32873560970257598</v>
      </c>
      <c r="AE15" s="71">
        <v>0.54248250912820639</v>
      </c>
    </row>
    <row r="16" spans="1:31">
      <c r="A16" s="3">
        <f t="shared" si="11"/>
        <v>18</v>
      </c>
      <c r="B16" s="3">
        <v>8</v>
      </c>
      <c r="C16" s="68">
        <f t="shared" si="8"/>
        <v>7.8390472400815828E-2</v>
      </c>
      <c r="D16" s="68">
        <f t="shared" si="9"/>
        <v>0.3076857041515515</v>
      </c>
      <c r="E16" s="68">
        <f t="shared" si="1"/>
        <v>8.7426613818863874</v>
      </c>
      <c r="F16" s="69">
        <f t="shared" si="3"/>
        <v>8</v>
      </c>
      <c r="G16" s="68">
        <f t="shared" si="4"/>
        <v>0.74266138188638742</v>
      </c>
      <c r="H16" s="3">
        <f t="shared" si="5"/>
        <v>0.3659032807114681</v>
      </c>
      <c r="I16" s="3">
        <f t="shared" si="6"/>
        <v>0.32931295264032129</v>
      </c>
      <c r="J16" s="3">
        <f t="shared" si="10"/>
        <v>0.67068704735967866</v>
      </c>
      <c r="L16" s="70">
        <f>CohortSurvival!BH37</f>
        <v>25</v>
      </c>
      <c r="M16" s="70">
        <f>CohortSurvival!BB37</f>
        <v>0.17206458129423416</v>
      </c>
      <c r="N16" s="70">
        <f>CohortSurvival!BC37</f>
        <v>0.20099010519909333</v>
      </c>
      <c r="O16" s="70">
        <f>CohortSurvival!BD37</f>
        <v>0.23320075195596485</v>
      </c>
      <c r="P16" s="70"/>
      <c r="Q16" s="93">
        <f>J24</f>
        <v>0.25931671567734627</v>
      </c>
      <c r="R16" s="3">
        <f t="shared" si="7"/>
        <v>7.6129349544086537E-3</v>
      </c>
      <c r="S16" s="3">
        <f t="shared" si="2"/>
        <v>3.4019934898818454E-3</v>
      </c>
      <c r="T16" s="3">
        <f t="shared" si="2"/>
        <v>6.8204356109651042E-4</v>
      </c>
      <c r="W16" s="128">
        <v>0.18070768691378858</v>
      </c>
      <c r="X16" s="133">
        <v>0.2081658625002526</v>
      </c>
      <c r="Y16" s="133">
        <v>0.23212865983020814</v>
      </c>
      <c r="Z16" s="137">
        <v>0.25931671567734627</v>
      </c>
      <c r="AB16" s="71">
        <v>0.18277574749499215</v>
      </c>
      <c r="AC16" s="71">
        <v>0.21619742641868067</v>
      </c>
      <c r="AD16" s="71">
        <v>0.27545241684308652</v>
      </c>
      <c r="AE16" s="71">
        <v>0.51103953208366637</v>
      </c>
    </row>
    <row r="17" spans="1:31">
      <c r="A17" s="3">
        <f t="shared" si="11"/>
        <v>19</v>
      </c>
      <c r="B17" s="3">
        <v>9</v>
      </c>
      <c r="C17" s="68">
        <f t="shared" si="8"/>
        <v>7.6006884329343105E-2</v>
      </c>
      <c r="D17" s="68">
        <f t="shared" si="9"/>
        <v>0.38607617655236731</v>
      </c>
      <c r="E17" s="68">
        <f t="shared" si="1"/>
        <v>9.7819611847617374</v>
      </c>
      <c r="F17" s="69">
        <f t="shared" si="3"/>
        <v>9</v>
      </c>
      <c r="G17" s="68">
        <f t="shared" si="4"/>
        <v>0.78196118476173737</v>
      </c>
      <c r="H17" s="3">
        <f t="shared" si="5"/>
        <v>0.44551060987258878</v>
      </c>
      <c r="I17" s="3">
        <f t="shared" si="6"/>
        <v>0.40095954888532992</v>
      </c>
      <c r="J17" s="3">
        <f t="shared" si="10"/>
        <v>0.59904045111467008</v>
      </c>
      <c r="L17" s="70">
        <f>CohortSurvival!BH38</f>
        <v>27</v>
      </c>
      <c r="M17" s="70">
        <f>CohortSurvival!BB38</f>
        <v>0.14493921954382843</v>
      </c>
      <c r="N17" s="70">
        <f>CohortSurvival!BC38</f>
        <v>0.17215686706232752</v>
      </c>
      <c r="O17" s="70">
        <f>CohortSurvival!BD38</f>
        <v>0.19151537239118052</v>
      </c>
      <c r="P17" s="70"/>
      <c r="Q17" s="93">
        <f>J26</f>
        <v>0.21204175564757699</v>
      </c>
      <c r="R17" s="3">
        <f t="shared" si="7"/>
        <v>4.5027503515548788E-3</v>
      </c>
      <c r="S17" s="3">
        <f t="shared" si="2"/>
        <v>1.5908043374577633E-3</v>
      </c>
      <c r="T17" s="3">
        <f t="shared" si="2"/>
        <v>4.2133240958847328E-4</v>
      </c>
      <c r="W17" s="128">
        <v>0.14117354714192443</v>
      </c>
      <c r="X17" s="133">
        <v>0.16766332619302027</v>
      </c>
      <c r="Y17" s="133">
        <v>0.19073085667583944</v>
      </c>
      <c r="Z17" s="137">
        <v>0.21204175564757699</v>
      </c>
      <c r="AB17" s="71">
        <v>0.14541017083858687</v>
      </c>
      <c r="AC17" s="71">
        <v>0.17733279682108505</v>
      </c>
      <c r="AD17" s="71">
        <v>0.2380816638271287</v>
      </c>
      <c r="AE17" s="71">
        <v>0.48949618505150749</v>
      </c>
    </row>
    <row r="18" spans="1:31">
      <c r="A18" s="3">
        <f t="shared" si="11"/>
        <v>20</v>
      </c>
      <c r="B18" s="3">
        <v>10</v>
      </c>
      <c r="C18" s="68">
        <f t="shared" si="8"/>
        <v>7.1103100391484431E-2</v>
      </c>
      <c r="D18" s="68">
        <f t="shared" si="9"/>
        <v>0.46208306088171042</v>
      </c>
      <c r="E18" s="68">
        <f t="shared" si="1"/>
        <v>10.821260987637087</v>
      </c>
      <c r="F18" s="69">
        <f t="shared" si="3"/>
        <v>10</v>
      </c>
      <c r="G18" s="68">
        <f t="shared" si="4"/>
        <v>0.82126098763708733</v>
      </c>
      <c r="H18" s="3">
        <f t="shared" si="5"/>
        <v>0.52047726333327993</v>
      </c>
      <c r="I18" s="3">
        <f t="shared" si="6"/>
        <v>0.46842953699995193</v>
      </c>
      <c r="J18" s="3">
        <f t="shared" si="10"/>
        <v>0.53157046300004807</v>
      </c>
      <c r="L18" s="70">
        <f>CohortSurvival!BH39</f>
        <v>29</v>
      </c>
      <c r="M18" s="70">
        <f>CohortSurvival!BB39</f>
        <v>0.12256737502352311</v>
      </c>
      <c r="N18" s="70">
        <f>CohortSurvival!BC39</f>
        <v>0.14534983313498942</v>
      </c>
      <c r="O18" s="70"/>
      <c r="P18" s="70"/>
      <c r="Q18" s="93">
        <f>J28</f>
        <v>0.17852024985406378</v>
      </c>
      <c r="R18" s="3">
        <f t="shared" si="7"/>
        <v>3.1307242018021523E-3</v>
      </c>
      <c r="S18" s="3">
        <f t="shared" si="2"/>
        <v>1.1002765453170481E-3</v>
      </c>
      <c r="W18" s="128">
        <v>0.11433958779008635</v>
      </c>
      <c r="X18" s="133">
        <v>0.13994677702725689</v>
      </c>
      <c r="Y18" s="133">
        <v>0.161930369010029</v>
      </c>
      <c r="Z18" s="137">
        <v>0.17852024985406378</v>
      </c>
      <c r="AB18" s="71">
        <v>0.11973027845077033</v>
      </c>
      <c r="AC18" s="71">
        <v>0.15107854541313193</v>
      </c>
      <c r="AD18" s="71">
        <v>0.21215496758819874</v>
      </c>
      <c r="AE18" s="71">
        <v>0.47495887862352781</v>
      </c>
    </row>
    <row r="19" spans="1:31">
      <c r="A19" s="3">
        <f t="shared" si="11"/>
        <v>21</v>
      </c>
      <c r="B19" s="3">
        <v>11</v>
      </c>
      <c r="C19" s="68">
        <f t="shared" si="8"/>
        <v>6.4753362254831123E-2</v>
      </c>
      <c r="D19" s="68">
        <f t="shared" si="9"/>
        <v>0.53318616127319485</v>
      </c>
      <c r="E19" s="68">
        <f t="shared" si="1"/>
        <v>11.860560790512437</v>
      </c>
      <c r="F19" s="69">
        <f t="shared" si="3"/>
        <v>11</v>
      </c>
      <c r="G19" s="68">
        <f t="shared" si="4"/>
        <v>0.86056079051243728</v>
      </c>
      <c r="H19" s="3">
        <f t="shared" si="5"/>
        <v>0.5889103658835505</v>
      </c>
      <c r="I19" s="3">
        <f t="shared" si="6"/>
        <v>0.53001932929519546</v>
      </c>
      <c r="J19" s="3">
        <f t="shared" si="10"/>
        <v>0.46998067070480454</v>
      </c>
      <c r="L19" s="70">
        <f>CohortSurvival!BH40</f>
        <v>31</v>
      </c>
      <c r="M19" s="70">
        <f>CohortSurvival!BB40</f>
        <v>9.3526449531632819E-2</v>
      </c>
      <c r="N19" s="70">
        <f>CohortSurvival!BC40</f>
        <v>0.12267336806608677</v>
      </c>
      <c r="O19" s="70"/>
      <c r="P19" s="70"/>
      <c r="Q19" s="93">
        <f>J30</f>
        <v>0.15493002474981721</v>
      </c>
      <c r="R19" s="3">
        <f t="shared" si="7"/>
        <v>3.7703990495752278E-3</v>
      </c>
      <c r="S19" s="3">
        <f t="shared" si="2"/>
        <v>1.0404919004120517E-3</v>
      </c>
      <c r="W19" s="128">
        <v>9.5935705538629068E-2</v>
      </c>
      <c r="X19" s="133">
        <v>0.12129182285292195</v>
      </c>
      <c r="Y19" s="133">
        <v>0.14202330415848774</v>
      </c>
      <c r="Z19" s="137">
        <v>0.15493002474981721</v>
      </c>
      <c r="AB19" s="71">
        <v>0.10218345299546039</v>
      </c>
      <c r="AC19" s="71">
        <v>0.13315886637343688</v>
      </c>
      <c r="AD19" s="71">
        <v>0.19428175256230862</v>
      </c>
      <c r="AE19" s="71">
        <v>0.46529780454377845</v>
      </c>
    </row>
    <row r="20" spans="1:31">
      <c r="A20" s="3">
        <f t="shared" si="11"/>
        <v>22</v>
      </c>
      <c r="B20" s="3">
        <v>12</v>
      </c>
      <c r="C20" s="68">
        <f t="shared" si="8"/>
        <v>5.7795300025872506E-2</v>
      </c>
      <c r="D20" s="68">
        <f t="shared" si="9"/>
        <v>0.59793952352802593</v>
      </c>
      <c r="E20" s="68">
        <f t="shared" si="1"/>
        <v>12.899860593387787</v>
      </c>
      <c r="F20" s="69">
        <f t="shared" si="3"/>
        <v>12</v>
      </c>
      <c r="G20" s="68">
        <f t="shared" si="4"/>
        <v>0.89986059338778723</v>
      </c>
      <c r="H20" s="3">
        <f t="shared" si="5"/>
        <v>0.64994723650433273</v>
      </c>
      <c r="I20" s="3">
        <f t="shared" si="6"/>
        <v>0.58495251285389949</v>
      </c>
      <c r="J20" s="3">
        <f t="shared" si="10"/>
        <v>0.41504748714610051</v>
      </c>
      <c r="L20" s="70">
        <f>CohortSurvival!BH41</f>
        <v>33</v>
      </c>
      <c r="M20" s="70">
        <f>CohortSurvival!BB41</f>
        <v>8.3269178856462997E-2</v>
      </c>
      <c r="N20" s="70">
        <f>CohortSurvival!BC41</f>
        <v>0.11137139075014835</v>
      </c>
      <c r="O20" s="70"/>
      <c r="P20" s="70"/>
      <c r="Q20" s="93">
        <f>J32</f>
        <v>0.13839935027050476</v>
      </c>
      <c r="R20" s="3">
        <f t="shared" si="7"/>
        <v>3.0393358001416276E-3</v>
      </c>
      <c r="S20" s="3">
        <f t="shared" si="2"/>
        <v>7.3051059583402499E-4</v>
      </c>
      <c r="W20" s="128">
        <v>8.3360239132641789E-2</v>
      </c>
      <c r="X20" s="133">
        <v>0.10855981486132849</v>
      </c>
      <c r="Y20" s="133">
        <v>0.12831733768575837</v>
      </c>
      <c r="Z20" s="137">
        <v>0.13839935027050476</v>
      </c>
      <c r="AB20" s="71">
        <v>9.0272908972849786E-2</v>
      </c>
      <c r="AC20" s="71">
        <v>0.12094222345765582</v>
      </c>
      <c r="AD20" s="71">
        <v>0.18209269627585423</v>
      </c>
      <c r="AE20" s="71">
        <v>0.45877242840417676</v>
      </c>
    </row>
    <row r="21" spans="1:31">
      <c r="A21" s="3">
        <f t="shared" si="11"/>
        <v>23</v>
      </c>
      <c r="B21" s="3">
        <v>13</v>
      </c>
      <c r="C21" s="68">
        <f t="shared" si="8"/>
        <v>5.0812096724906372E-2</v>
      </c>
      <c r="D21" s="68">
        <f t="shared" si="9"/>
        <v>0.65573482355389845</v>
      </c>
      <c r="E21" s="68">
        <f t="shared" si="1"/>
        <v>13.939160396263137</v>
      </c>
      <c r="F21" s="69">
        <f t="shared" si="3"/>
        <v>13</v>
      </c>
      <c r="G21" s="68">
        <f t="shared" si="4"/>
        <v>0.93916039626313719</v>
      </c>
      <c r="H21" s="3">
        <f t="shared" si="5"/>
        <v>0.70345553244902237</v>
      </c>
      <c r="I21" s="3">
        <f t="shared" si="6"/>
        <v>0.63310997920412015</v>
      </c>
      <c r="J21" s="3">
        <f t="shared" si="10"/>
        <v>0.36689002079587985</v>
      </c>
      <c r="L21" s="70">
        <f>CohortSurvival!BH42</f>
        <v>35</v>
      </c>
      <c r="M21" s="70">
        <f>CohortSurvival!BB42</f>
        <v>7.4689511873552092E-2</v>
      </c>
      <c r="N21" s="70">
        <f>CohortSurvival!BC42</f>
        <v>0.1006776751962699</v>
      </c>
      <c r="O21" s="70"/>
      <c r="P21" s="70"/>
      <c r="Q21" s="93">
        <f>J34</f>
        <v>0.12684374278943877</v>
      </c>
      <c r="R21" s="3">
        <f t="shared" si="7"/>
        <v>2.72006380242763E-3</v>
      </c>
      <c r="S21" s="3">
        <f t="shared" si="2"/>
        <v>6.8466309329028247E-4</v>
      </c>
      <c r="W21" s="128">
        <v>7.4790215405934113E-2</v>
      </c>
      <c r="X21" s="133">
        <v>9.9894716516134019E-2</v>
      </c>
      <c r="Y21" s="133">
        <v>0.1189048679993423</v>
      </c>
      <c r="Z21" s="137">
        <v>0.12684374278943877</v>
      </c>
      <c r="AB21" s="71">
        <v>8.2288041042820281E-2</v>
      </c>
      <c r="AC21" s="71">
        <v>0.11263743636000556</v>
      </c>
      <c r="AD21" s="71">
        <v>0.17376799614754823</v>
      </c>
      <c r="AE21" s="71">
        <v>0.45438807618425059</v>
      </c>
    </row>
    <row r="22" spans="1:31">
      <c r="A22" s="3">
        <f t="shared" si="11"/>
        <v>24</v>
      </c>
      <c r="B22" s="3">
        <v>14</v>
      </c>
      <c r="C22" s="68">
        <f t="shared" si="8"/>
        <v>4.416991551482545E-2</v>
      </c>
      <c r="D22" s="68">
        <f t="shared" si="9"/>
        <v>0.70654692027880484</v>
      </c>
      <c r="E22" s="68">
        <f t="shared" si="1"/>
        <v>14.978460199138489</v>
      </c>
      <c r="F22" s="69">
        <f t="shared" si="3"/>
        <v>14</v>
      </c>
      <c r="G22" s="68">
        <f t="shared" si="4"/>
        <v>0.97846019913848892</v>
      </c>
      <c r="H22" s="3">
        <f t="shared" si="5"/>
        <v>0.74976542460937123</v>
      </c>
      <c r="I22" s="3">
        <f t="shared" si="6"/>
        <v>0.67478888214843413</v>
      </c>
      <c r="J22" s="3">
        <f t="shared" si="10"/>
        <v>0.32521111785156587</v>
      </c>
      <c r="L22" s="70">
        <f>CohortSurvival!BH43</f>
        <v>37</v>
      </c>
      <c r="M22" s="70">
        <f>CohortSurvival!BB43</f>
        <v>7.0563532835969903E-2</v>
      </c>
      <c r="N22" s="70">
        <f>CohortSurvival!BC43</f>
        <v>9.2159325578772405E-2</v>
      </c>
      <c r="O22" s="70"/>
      <c r="P22" s="70"/>
      <c r="Q22" s="93">
        <f>J36</f>
        <v>0.11877738497542789</v>
      </c>
      <c r="R22" s="3">
        <f t="shared" si="7"/>
        <v>2.3245755381255178E-3</v>
      </c>
      <c r="S22" s="3">
        <f t="shared" si="2"/>
        <v>7.0852108604387942E-4</v>
      </c>
      <c r="W22" s="128">
        <v>6.9035230472070497E-2</v>
      </c>
      <c r="X22" s="133">
        <v>9.402406340311531E-2</v>
      </c>
      <c r="Y22" s="133">
        <v>0.1125258249394181</v>
      </c>
      <c r="Z22" s="137">
        <v>0.11877738497542789</v>
      </c>
      <c r="AB22" s="71">
        <v>7.6847636981515421E-2</v>
      </c>
      <c r="AC22" s="71">
        <v>0.10708162139389599</v>
      </c>
      <c r="AD22" s="71">
        <v>0.16804842352944538</v>
      </c>
      <c r="AE22" s="71">
        <v>0.45149748260394784</v>
      </c>
    </row>
    <row r="23" spans="1:31">
      <c r="A23" s="3">
        <f t="shared" si="11"/>
        <v>25</v>
      </c>
      <c r="B23" s="3">
        <v>15</v>
      </c>
      <c r="C23" s="68">
        <f t="shared" si="8"/>
        <v>3.8071574410078156E-2</v>
      </c>
      <c r="D23" s="68">
        <f t="shared" si="9"/>
        <v>0.75071683579363024</v>
      </c>
      <c r="E23" s="68">
        <f t="shared" si="1"/>
        <v>16.017760002013837</v>
      </c>
      <c r="F23" s="69">
        <f t="shared" si="3"/>
        <v>16</v>
      </c>
      <c r="G23" s="68">
        <f t="shared" si="4"/>
        <v>1.7760002013837095E-2</v>
      </c>
      <c r="H23" s="3">
        <f t="shared" si="5"/>
        <v>0.78936751225945112</v>
      </c>
      <c r="I23" s="3">
        <f t="shared" si="6"/>
        <v>0.710430761033506</v>
      </c>
      <c r="J23" s="3">
        <f t="shared" si="10"/>
        <v>0.289569238966494</v>
      </c>
      <c r="L23" s="70">
        <f>CohortSurvival!BH44</f>
        <v>39</v>
      </c>
      <c r="M23" s="70">
        <f>CohortSurvival!BB44</f>
        <v>6.6518298749966037E-2</v>
      </c>
      <c r="N23" s="70"/>
      <c r="O23" s="70"/>
      <c r="P23" s="70"/>
      <c r="Q23" s="93">
        <f>J38</f>
        <v>0.1131515548282751</v>
      </c>
      <c r="R23" s="3">
        <f t="shared" si="7"/>
        <v>2.1746605724651492E-3</v>
      </c>
      <c r="W23" s="128">
        <v>6.512029153158283E-2</v>
      </c>
      <c r="X23" s="133">
        <v>9.0098342276841659E-2</v>
      </c>
      <c r="Y23" s="133">
        <v>0.10814249143429799</v>
      </c>
      <c r="Z23" s="137">
        <v>0.1131515548282751</v>
      </c>
      <c r="AB23" s="71">
        <v>7.314719988234486E-2</v>
      </c>
      <c r="AC23" s="71">
        <v>0.10331186008740156</v>
      </c>
      <c r="AD23" s="71">
        <v>0.16412364639193611</v>
      </c>
      <c r="AE23" s="71">
        <v>0.44954826064149189</v>
      </c>
    </row>
    <row r="24" spans="1:31">
      <c r="A24" s="3">
        <f t="shared" si="11"/>
        <v>26</v>
      </c>
      <c r="B24" s="3">
        <v>16</v>
      </c>
      <c r="C24" s="68">
        <f t="shared" si="8"/>
        <v>3.2607094035890287E-2</v>
      </c>
      <c r="D24" s="68">
        <f t="shared" si="9"/>
        <v>0.78878841020370838</v>
      </c>
      <c r="E24" s="68">
        <f t="shared" si="1"/>
        <v>17.057059804889189</v>
      </c>
      <c r="F24" s="69">
        <f t="shared" si="3"/>
        <v>17</v>
      </c>
      <c r="G24" s="68">
        <f t="shared" si="4"/>
        <v>5.7059804889188825E-2</v>
      </c>
      <c r="H24" s="3">
        <f t="shared" si="5"/>
        <v>0.82298142702517074</v>
      </c>
      <c r="I24" s="3">
        <f t="shared" si="6"/>
        <v>0.74068328432265373</v>
      </c>
      <c r="J24" s="3">
        <f t="shared" si="10"/>
        <v>0.25931671567734627</v>
      </c>
      <c r="L24" s="70">
        <f>CohortSurvival!BH45</f>
        <v>41</v>
      </c>
      <c r="M24" s="70">
        <f>CohortSurvival!BB45</f>
        <v>6.3236462873290961E-2</v>
      </c>
      <c r="N24" s="70"/>
      <c r="O24" s="70"/>
      <c r="P24" s="70"/>
      <c r="Q24" s="93">
        <f>J40</f>
        <v>0.10923004736747932</v>
      </c>
      <c r="R24" s="3">
        <f t="shared" si="7"/>
        <v>2.115409814624044E-3</v>
      </c>
      <c r="W24" s="128">
        <v>6.245111629958866E-2</v>
      </c>
      <c r="X24" s="133">
        <v>8.742637339861159E-2</v>
      </c>
      <c r="Y24" s="133">
        <v>0.10513082358508363</v>
      </c>
      <c r="Z24" s="137">
        <v>0.10923004736747932</v>
      </c>
      <c r="AB24" s="71">
        <v>7.0636991013528716E-2</v>
      </c>
      <c r="AC24" s="71">
        <v>0.10074866765322532</v>
      </c>
      <c r="AD24" s="71">
        <v>0.16143343511963459</v>
      </c>
      <c r="AE24" s="71">
        <v>0.44823698073129092</v>
      </c>
    </row>
    <row r="25" spans="1:31">
      <c r="A25" s="3">
        <f t="shared" si="11"/>
        <v>27</v>
      </c>
      <c r="B25" s="3">
        <v>17</v>
      </c>
      <c r="C25" s="68">
        <f t="shared" si="8"/>
        <v>2.7794045013858414E-2</v>
      </c>
      <c r="D25" s="68">
        <f t="shared" si="9"/>
        <v>0.82139550423959862</v>
      </c>
      <c r="E25" s="68">
        <f t="shared" si="1"/>
        <v>18.096359607764537</v>
      </c>
      <c r="F25" s="69">
        <f t="shared" si="3"/>
        <v>18</v>
      </c>
      <c r="G25" s="68">
        <f t="shared" si="4"/>
        <v>9.6359607764537003E-2</v>
      </c>
      <c r="H25" s="3">
        <f t="shared" si="5"/>
        <v>0.85146429695967474</v>
      </c>
      <c r="I25" s="3">
        <f t="shared" si="6"/>
        <v>0.76631786726370732</v>
      </c>
      <c r="J25" s="3">
        <f t="shared" si="10"/>
        <v>0.23368213273629268</v>
      </c>
      <c r="L25" s="70">
        <f>CohortSurvival!BH46</f>
        <v>43</v>
      </c>
      <c r="M25" s="70">
        <f>CohortSurvival!BB46</f>
        <v>6.1498899416282345E-2</v>
      </c>
      <c r="N25" s="70"/>
      <c r="O25" s="70"/>
      <c r="P25" s="70"/>
      <c r="Q25" s="93">
        <f>J42</f>
        <v>0.10649761625275389</v>
      </c>
      <c r="R25" s="3">
        <f t="shared" si="7"/>
        <v>2.0248845169289478E-3</v>
      </c>
      <c r="W25" s="128">
        <v>6.0633820904433144E-2</v>
      </c>
      <c r="X25" s="133">
        <v>8.5610516627301347E-2</v>
      </c>
      <c r="Y25" s="133">
        <v>0.10306348745024252</v>
      </c>
      <c r="Z25" s="137">
        <v>0.10649761625275389</v>
      </c>
      <c r="AB25" s="71">
        <v>6.896012030084897E-2</v>
      </c>
      <c r="AC25" s="71">
        <v>9.9008652743962977E-2</v>
      </c>
      <c r="AD25" s="71">
        <v>0.15959423163161812</v>
      </c>
      <c r="AE25" s="71">
        <v>0.44737372829383326</v>
      </c>
    </row>
    <row r="26" spans="1:31">
      <c r="A26" s="3">
        <f t="shared" si="11"/>
        <v>28</v>
      </c>
      <c r="B26" s="3">
        <v>18</v>
      </c>
      <c r="C26" s="68">
        <f t="shared" si="8"/>
        <v>2.3606859336500211E-2</v>
      </c>
      <c r="D26" s="68">
        <f t="shared" si="9"/>
        <v>0.84918954925345702</v>
      </c>
      <c r="E26" s="68">
        <f t="shared" si="1"/>
        <v>19.135659410639889</v>
      </c>
      <c r="F26" s="69">
        <f t="shared" si="3"/>
        <v>19</v>
      </c>
      <c r="G26" s="68">
        <f t="shared" si="4"/>
        <v>0.13565941063988873</v>
      </c>
      <c r="H26" s="3">
        <f t="shared" si="5"/>
        <v>0.87550916039158111</v>
      </c>
      <c r="I26" s="3">
        <f t="shared" si="6"/>
        <v>0.78795824435242301</v>
      </c>
      <c r="J26" s="3">
        <f t="shared" si="10"/>
        <v>0.21204175564757699</v>
      </c>
      <c r="L26" s="70">
        <f>CohortSurvival!BH47</f>
        <v>45</v>
      </c>
      <c r="M26" s="70">
        <f>CohortSurvival!BB47</f>
        <v>5.9288222587317432E-2</v>
      </c>
      <c r="N26" s="70"/>
      <c r="O26" s="70"/>
      <c r="P26" s="70"/>
      <c r="Q26" s="93">
        <f>J44</f>
        <v>0.10459428605840604</v>
      </c>
      <c r="R26" s="3">
        <f t="shared" si="7"/>
        <v>2.0526393872463094E-3</v>
      </c>
      <c r="W26" s="128">
        <v>5.9406950110599044E-2</v>
      </c>
      <c r="X26" s="133">
        <v>8.4380393872474757E-2</v>
      </c>
      <c r="Y26" s="133">
        <v>0.10164566068735936</v>
      </c>
      <c r="Z26" s="137">
        <v>0.10459428605840604</v>
      </c>
      <c r="AB26" s="71">
        <v>6.7818191522063809E-2</v>
      </c>
      <c r="AC26" s="71">
        <v>9.7844724809788564E-2</v>
      </c>
      <c r="AD26" s="71">
        <v>0.15834908942518477</v>
      </c>
      <c r="AE26" s="71">
        <v>0.44679258794217525</v>
      </c>
    </row>
    <row r="27" spans="1:31">
      <c r="A27" s="3">
        <f t="shared" si="11"/>
        <v>29</v>
      </c>
      <c r="B27" s="3">
        <v>19</v>
      </c>
      <c r="C27" s="68">
        <f t="shared" si="8"/>
        <v>1.9996783037963543E-2</v>
      </c>
      <c r="D27" s="68">
        <f t="shared" si="9"/>
        <v>0.87279640858995722</v>
      </c>
      <c r="E27" s="68">
        <f t="shared" si="1"/>
        <v>20.174959213515237</v>
      </c>
      <c r="F27" s="69">
        <f t="shared" si="3"/>
        <v>20</v>
      </c>
      <c r="G27" s="68">
        <f t="shared" si="4"/>
        <v>0.17495921351523691</v>
      </c>
      <c r="H27" s="3">
        <f t="shared" si="5"/>
        <v>0.89575083463256844</v>
      </c>
      <c r="I27" s="3">
        <f t="shared" si="6"/>
        <v>0.80617575116931162</v>
      </c>
      <c r="J27" s="3">
        <f t="shared" si="10"/>
        <v>0.19382424883068838</v>
      </c>
      <c r="L27" s="70">
        <f>CohortSurvival!BH48</f>
        <v>47</v>
      </c>
      <c r="M27" s="70">
        <f>CohortSurvival!BB48</f>
        <v>5.5965804986252615E-2</v>
      </c>
      <c r="N27" s="70"/>
      <c r="O27" s="70"/>
      <c r="P27" s="70"/>
      <c r="Q27" s="94">
        <f>J46</f>
        <v>0.10326882111287028</v>
      </c>
      <c r="R27" s="3">
        <f t="shared" si="7"/>
        <v>2.2375753346750506E-3</v>
      </c>
      <c r="W27" s="129">
        <v>5.8578643711510225E-2</v>
      </c>
      <c r="X27" s="134">
        <v>8.3558828209917335E-2</v>
      </c>
      <c r="Y27" s="134">
        <v>0.10067777177516257</v>
      </c>
      <c r="Z27" s="138">
        <v>0.10326882111287028</v>
      </c>
      <c r="AB27" s="71">
        <v>6.7041631684055747E-2</v>
      </c>
      <c r="AC27" s="71">
        <v>9.7055894594130665E-2</v>
      </c>
      <c r="AD27" s="71">
        <v>0.15749407406457694</v>
      </c>
      <c r="AE27" s="71">
        <v>0.44640155265793735</v>
      </c>
    </row>
    <row r="28" spans="1:31" ht="15.75" thickBot="1">
      <c r="A28" s="3">
        <f t="shared" si="11"/>
        <v>30</v>
      </c>
      <c r="B28" s="3">
        <v>20</v>
      </c>
      <c r="C28" s="68">
        <f t="shared" si="8"/>
        <v>1.6904757087228287E-2</v>
      </c>
      <c r="D28" s="68">
        <f t="shared" si="9"/>
        <v>0.89279319162792081</v>
      </c>
      <c r="E28" s="68">
        <f t="shared" si="1"/>
        <v>21.214259016390589</v>
      </c>
      <c r="F28" s="69">
        <f t="shared" si="3"/>
        <v>21</v>
      </c>
      <c r="G28" s="68">
        <f t="shared" si="4"/>
        <v>0.21425901639058864</v>
      </c>
      <c r="H28" s="3">
        <f t="shared" si="5"/>
        <v>0.91275527793992906</v>
      </c>
      <c r="I28" s="3">
        <f t="shared" si="6"/>
        <v>0.82147975014593622</v>
      </c>
      <c r="J28" s="3">
        <f t="shared" si="10"/>
        <v>0.17852024985406378</v>
      </c>
      <c r="L28" s="72"/>
      <c r="M28" s="72"/>
      <c r="N28" s="72"/>
      <c r="O28" s="72"/>
      <c r="W28" s="26"/>
      <c r="X28" s="26"/>
      <c r="Y28" s="26"/>
      <c r="Z28" s="26"/>
    </row>
    <row r="29" spans="1:31" ht="15.75" thickBot="1">
      <c r="A29" s="3">
        <f t="shared" si="11"/>
        <v>31</v>
      </c>
      <c r="B29" s="3">
        <v>21</v>
      </c>
      <c r="C29" s="68">
        <f t="shared" si="8"/>
        <v>1.4269314198691666E-2</v>
      </c>
      <c r="D29" s="68">
        <f>D28+C28</f>
        <v>0.90969794871514909</v>
      </c>
      <c r="E29" s="68">
        <f t="shared" si="1"/>
        <v>22.253558819265937</v>
      </c>
      <c r="F29" s="69">
        <f t="shared" si="3"/>
        <v>22</v>
      </c>
      <c r="G29" s="68">
        <f t="shared" si="4"/>
        <v>0.25355881926593682</v>
      </c>
      <c r="H29" s="3">
        <f t="shared" si="5"/>
        <v>0.92701786223149341</v>
      </c>
      <c r="I29" s="3">
        <f t="shared" si="6"/>
        <v>0.83431607600834412</v>
      </c>
      <c r="J29" s="3">
        <f t="shared" si="10"/>
        <v>0.16568392399165588</v>
      </c>
      <c r="L29" s="72"/>
      <c r="M29" s="72"/>
      <c r="N29" s="72"/>
      <c r="O29" s="72"/>
      <c r="P29" s="4" t="str">
        <f>CohortNeverEnterPrimary!P29</f>
        <v>Minimized Error</v>
      </c>
      <c r="R29" s="48">
        <f>SUM(R8:R27)</f>
        <v>8.4836575438384146E-2</v>
      </c>
      <c r="S29" s="49">
        <f t="shared" ref="S29:U29" si="12">SUM(S8:S27)</f>
        <v>3.0205655528636546E-2</v>
      </c>
      <c r="T29" s="49">
        <f t="shared" si="12"/>
        <v>1.0244690462794061E-2</v>
      </c>
      <c r="U29" s="50">
        <f t="shared" si="12"/>
        <v>9.2121161963489544E-5</v>
      </c>
      <c r="W29" s="26"/>
      <c r="X29" s="26"/>
      <c r="Y29" s="26"/>
      <c r="Z29" s="26"/>
    </row>
    <row r="30" spans="1:31" ht="15.75" thickBot="1">
      <c r="A30" s="3">
        <f t="shared" si="11"/>
        <v>32</v>
      </c>
      <c r="B30" s="3">
        <v>22</v>
      </c>
      <c r="C30" s="68">
        <f t="shared" si="8"/>
        <v>1.2031130790418693E-2</v>
      </c>
      <c r="D30" s="68">
        <f t="shared" si="9"/>
        <v>0.92396726291384079</v>
      </c>
      <c r="E30" s="68">
        <f t="shared" si="1"/>
        <v>23.292858622141289</v>
      </c>
      <c r="F30" s="69">
        <f t="shared" si="3"/>
        <v>23</v>
      </c>
      <c r="G30" s="68">
        <f t="shared" si="4"/>
        <v>0.29285862214128855</v>
      </c>
      <c r="H30" s="3">
        <f t="shared" si="5"/>
        <v>0.93896663916686973</v>
      </c>
      <c r="I30" s="3">
        <f t="shared" si="6"/>
        <v>0.84506997525018279</v>
      </c>
      <c r="J30" s="3">
        <f t="shared" si="10"/>
        <v>0.15493002474981721</v>
      </c>
      <c r="W30" s="4" t="str">
        <f>CohortNeverEnterPrimary!W30</f>
        <v>Used (copy pasted) solutions</v>
      </c>
      <c r="X30" s="26"/>
      <c r="Y30" s="26"/>
      <c r="Z30" s="26"/>
    </row>
    <row r="31" spans="1:31">
      <c r="A31" s="3">
        <f t="shared" si="11"/>
        <v>33</v>
      </c>
      <c r="B31" s="3">
        <v>23</v>
      </c>
      <c r="C31" s="68">
        <f t="shared" si="8"/>
        <v>1.0135421115169244E-2</v>
      </c>
      <c r="D31" s="68">
        <f t="shared" si="9"/>
        <v>0.93599839370425952</v>
      </c>
      <c r="E31" s="68">
        <f t="shared" si="1"/>
        <v>24.33215842501664</v>
      </c>
      <c r="F31" s="69">
        <f t="shared" si="3"/>
        <v>24</v>
      </c>
      <c r="G31" s="68">
        <f t="shared" si="4"/>
        <v>0.33215842501664028</v>
      </c>
      <c r="H31" s="3">
        <f t="shared" si="5"/>
        <v>0.94896811934306524</v>
      </c>
      <c r="I31" s="3">
        <f t="shared" si="6"/>
        <v>0.8540713074087587</v>
      </c>
      <c r="J31" s="3">
        <f t="shared" si="10"/>
        <v>0.1459286925912413</v>
      </c>
      <c r="U31" s="104"/>
      <c r="V31" s="105" t="s">
        <v>80</v>
      </c>
      <c r="W31" s="130">
        <v>0.94342722217249086</v>
      </c>
      <c r="X31" s="130">
        <v>0.91841257237432516</v>
      </c>
      <c r="Y31" s="135">
        <v>0.90165371036508057</v>
      </c>
      <c r="Z31" s="139">
        <v>0.90165371036508057</v>
      </c>
      <c r="AB31" s="3">
        <v>0.93482585974406451</v>
      </c>
      <c r="AC31" s="3">
        <v>0.90483665971350435</v>
      </c>
      <c r="AD31" s="3">
        <v>0.84458375298947597</v>
      </c>
      <c r="AE31" s="3">
        <v>0.55452546498553779</v>
      </c>
    </row>
    <row r="32" spans="1:31">
      <c r="A32" s="3">
        <f t="shared" si="11"/>
        <v>34</v>
      </c>
      <c r="B32" s="3">
        <v>24</v>
      </c>
      <c r="C32" s="68">
        <f t="shared" si="8"/>
        <v>8.5329900137094631E-3</v>
      </c>
      <c r="D32" s="68">
        <f t="shared" si="9"/>
        <v>0.94613381481942882</v>
      </c>
      <c r="E32" s="68">
        <f t="shared" si="1"/>
        <v>25.371458227891988</v>
      </c>
      <c r="F32" s="69">
        <f t="shared" si="3"/>
        <v>25</v>
      </c>
      <c r="G32" s="68">
        <f t="shared" si="4"/>
        <v>0.37145822789198846</v>
      </c>
      <c r="H32" s="3">
        <f t="shared" si="5"/>
        <v>0.95733405525499471</v>
      </c>
      <c r="I32" s="3">
        <f t="shared" si="6"/>
        <v>0.86160064972949524</v>
      </c>
      <c r="J32" s="3">
        <f t="shared" si="10"/>
        <v>0.13839935027050476</v>
      </c>
      <c r="U32" s="106"/>
      <c r="V32" s="107" t="s">
        <v>81</v>
      </c>
      <c r="W32" s="131">
        <v>19.312262755761822</v>
      </c>
      <c r="X32" s="131">
        <v>19.601677627837535</v>
      </c>
      <c r="Y32" s="133">
        <v>19.806576941416935</v>
      </c>
      <c r="Z32" s="140">
        <v>20.518367280425171</v>
      </c>
      <c r="AB32" s="3">
        <v>19.125885330358518</v>
      </c>
      <c r="AC32" s="3">
        <v>19.449346225257695</v>
      </c>
      <c r="AD32" s="3">
        <v>19.582365955904159</v>
      </c>
      <c r="AE32" s="3">
        <v>19.016821250712468</v>
      </c>
    </row>
    <row r="33" spans="1:31" ht="15.75" thickBot="1">
      <c r="A33" s="3">
        <f t="shared" si="11"/>
        <v>35</v>
      </c>
      <c r="B33" s="3">
        <v>25</v>
      </c>
      <c r="C33" s="68">
        <f t="shared" si="8"/>
        <v>7.1804855070594833E-3</v>
      </c>
      <c r="D33" s="68">
        <f t="shared" si="9"/>
        <v>0.95466680483313826</v>
      </c>
      <c r="E33" s="68">
        <f t="shared" si="1"/>
        <v>26.41075803076734</v>
      </c>
      <c r="F33" s="69">
        <f t="shared" si="3"/>
        <v>26</v>
      </c>
      <c r="G33" s="68">
        <f t="shared" si="4"/>
        <v>0.41075803076734019</v>
      </c>
      <c r="H33" s="3">
        <f t="shared" si="5"/>
        <v>0.96432835078448653</v>
      </c>
      <c r="I33" s="3">
        <f t="shared" si="6"/>
        <v>0.86789551570603785</v>
      </c>
      <c r="J33" s="3">
        <f t="shared" si="10"/>
        <v>0.13210448429396215</v>
      </c>
      <c r="U33" s="108"/>
      <c r="V33" s="109" t="s">
        <v>82</v>
      </c>
      <c r="W33" s="132">
        <v>9.1209721954434446</v>
      </c>
      <c r="X33" s="132">
        <v>9.4927214983181578</v>
      </c>
      <c r="Y33" s="136">
        <v>9.3727495624331514</v>
      </c>
      <c r="Z33" s="141">
        <v>9.5879312613177206</v>
      </c>
      <c r="AB33" s="3">
        <v>8.9977026964017153</v>
      </c>
      <c r="AC33" s="3">
        <v>9.3414661134158568</v>
      </c>
      <c r="AD33" s="3">
        <v>9.17925609911347</v>
      </c>
      <c r="AE33" s="3">
        <v>9.2091320479329362</v>
      </c>
    </row>
    <row r="34" spans="1:31">
      <c r="A34" s="3">
        <f t="shared" si="11"/>
        <v>36</v>
      </c>
      <c r="B34" s="3">
        <v>26</v>
      </c>
      <c r="C34" s="68">
        <f t="shared" si="8"/>
        <v>6.0401994810760223E-3</v>
      </c>
      <c r="D34" s="68">
        <f t="shared" si="9"/>
        <v>0.96184729034019778</v>
      </c>
      <c r="E34" s="68">
        <f t="shared" si="1"/>
        <v>27.450057833642688</v>
      </c>
      <c r="F34" s="69">
        <f t="shared" si="3"/>
        <v>27</v>
      </c>
      <c r="G34" s="68">
        <f t="shared" si="4"/>
        <v>0.45005783364268837</v>
      </c>
      <c r="H34" s="3">
        <f t="shared" si="5"/>
        <v>0.97017361912284583</v>
      </c>
      <c r="I34" s="3">
        <f t="shared" si="6"/>
        <v>0.87315625721056123</v>
      </c>
      <c r="J34" s="3">
        <f t="shared" si="10"/>
        <v>0.12684374278943877</v>
      </c>
    </row>
    <row r="35" spans="1:31">
      <c r="A35" s="3">
        <f t="shared" si="11"/>
        <v>37</v>
      </c>
      <c r="B35" s="3">
        <v>27</v>
      </c>
      <c r="C35" s="68">
        <f t="shared" si="8"/>
        <v>5.0796345062332346E-3</v>
      </c>
      <c r="D35" s="68">
        <f t="shared" si="9"/>
        <v>0.96788748982127382</v>
      </c>
      <c r="E35" s="68">
        <f t="shared" si="1"/>
        <v>28.48935763651804</v>
      </c>
      <c r="F35" s="69">
        <f t="shared" si="3"/>
        <v>28</v>
      </c>
      <c r="G35" s="68">
        <f t="shared" si="4"/>
        <v>0.4893576365180401</v>
      </c>
      <c r="H35" s="3">
        <f t="shared" si="5"/>
        <v>0.97505715581436836</v>
      </c>
      <c r="I35" s="3">
        <f t="shared" si="6"/>
        <v>0.87755144023293152</v>
      </c>
      <c r="J35" s="3">
        <f t="shared" si="10"/>
        <v>0.12244855976706848</v>
      </c>
    </row>
    <row r="36" spans="1:31">
      <c r="A36" s="3">
        <f t="shared" si="11"/>
        <v>38</v>
      </c>
      <c r="B36" s="3">
        <v>28</v>
      </c>
      <c r="C36" s="68">
        <f t="shared" si="8"/>
        <v>4.2709693910830465E-3</v>
      </c>
      <c r="D36" s="68">
        <f t="shared" si="9"/>
        <v>0.97296712432750709</v>
      </c>
      <c r="E36" s="68">
        <f t="shared" si="1"/>
        <v>29.528657439393388</v>
      </c>
      <c r="F36" s="69">
        <f t="shared" si="3"/>
        <v>29</v>
      </c>
      <c r="G36" s="68">
        <f t="shared" si="4"/>
        <v>0.52865743939338827</v>
      </c>
      <c r="H36" s="3">
        <f t="shared" si="5"/>
        <v>0.97913623891619117</v>
      </c>
      <c r="I36" s="3">
        <f t="shared" si="6"/>
        <v>0.88122261502457211</v>
      </c>
      <c r="J36" s="3">
        <f t="shared" si="10"/>
        <v>0.11877738497542789</v>
      </c>
      <c r="L36" s="3" t="s">
        <v>100</v>
      </c>
      <c r="X36" s="3" t="s">
        <v>101</v>
      </c>
    </row>
    <row r="37" spans="1:31">
      <c r="A37" s="3">
        <f t="shared" si="11"/>
        <v>39</v>
      </c>
      <c r="B37" s="3">
        <v>29</v>
      </c>
      <c r="C37" s="68">
        <f t="shared" si="8"/>
        <v>3.5905012512053094E-3</v>
      </c>
      <c r="D37" s="68">
        <f t="shared" si="9"/>
        <v>0.97723809371859016</v>
      </c>
      <c r="E37" s="68">
        <f t="shared" si="1"/>
        <v>30.56795724226874</v>
      </c>
      <c r="F37" s="69">
        <f t="shared" si="3"/>
        <v>30</v>
      </c>
      <c r="G37" s="68">
        <f t="shared" si="4"/>
        <v>0.56795724226874</v>
      </c>
      <c r="H37" s="3">
        <f t="shared" si="5"/>
        <v>0.98254275093800536</v>
      </c>
      <c r="I37" s="3">
        <f t="shared" si="6"/>
        <v>0.88428847584420489</v>
      </c>
      <c r="J37" s="3">
        <f t="shared" si="10"/>
        <v>0.11571152415579511</v>
      </c>
      <c r="AC37" s="3">
        <v>0.31540114681322362</v>
      </c>
    </row>
    <row r="38" spans="1:31">
      <c r="A38" s="3">
        <f t="shared" si="11"/>
        <v>40</v>
      </c>
      <c r="B38" s="3">
        <v>30</v>
      </c>
      <c r="C38" s="68">
        <f t="shared" si="8"/>
        <v>3.0181074218942113E-3</v>
      </c>
      <c r="D38" s="68">
        <f t="shared" si="9"/>
        <v>0.98082859496979546</v>
      </c>
      <c r="E38" s="68">
        <f t="shared" si="1"/>
        <v>31.607257045144088</v>
      </c>
      <c r="F38" s="69">
        <f t="shared" si="3"/>
        <v>31</v>
      </c>
      <c r="G38" s="68">
        <f t="shared" si="4"/>
        <v>0.60725704514408818</v>
      </c>
      <c r="H38" s="3">
        <f t="shared" si="5"/>
        <v>0.9853871613019165</v>
      </c>
      <c r="I38" s="3">
        <f t="shared" si="6"/>
        <v>0.8868484451717249</v>
      </c>
      <c r="J38" s="3">
        <f t="shared" si="10"/>
        <v>0.1131515548282751</v>
      </c>
      <c r="AC38" s="3">
        <v>0.2374141231631729</v>
      </c>
    </row>
    <row r="39" spans="1:31">
      <c r="A39" s="3">
        <f t="shared" si="11"/>
        <v>41</v>
      </c>
      <c r="B39" s="3">
        <v>31</v>
      </c>
      <c r="C39" s="68">
        <f t="shared" si="8"/>
        <v>2.5367493428772722E-3</v>
      </c>
      <c r="D39" s="68">
        <f t="shared" si="9"/>
        <v>0.9838467023916897</v>
      </c>
      <c r="E39" s="68">
        <f t="shared" si="1"/>
        <v>32.646556848019436</v>
      </c>
      <c r="F39" s="69">
        <f t="shared" si="3"/>
        <v>32</v>
      </c>
      <c r="G39" s="68">
        <f t="shared" si="4"/>
        <v>0.64655684801943636</v>
      </c>
      <c r="H39" s="3">
        <f t="shared" si="5"/>
        <v>0.98776192892308112</v>
      </c>
      <c r="I39" s="3">
        <f t="shared" si="6"/>
        <v>0.88898573603077302</v>
      </c>
      <c r="J39" s="3">
        <f t="shared" si="10"/>
        <v>0.11101426396922698</v>
      </c>
      <c r="AC39" s="3">
        <v>0.18277574749499215</v>
      </c>
    </row>
    <row r="40" spans="1:31">
      <c r="A40" s="3">
        <f t="shared" si="11"/>
        <v>42</v>
      </c>
      <c r="B40" s="3">
        <v>32</v>
      </c>
      <c r="C40" s="68">
        <f t="shared" si="8"/>
        <v>2.1320278220495598E-3</v>
      </c>
      <c r="D40" s="68">
        <f t="shared" si="9"/>
        <v>0.98638345173456699</v>
      </c>
      <c r="E40" s="68">
        <f t="shared" ref="E40:E71" si="13">MAX(0,(A40-$B$4)/$B$6)</f>
        <v>33.685856650894792</v>
      </c>
      <c r="F40" s="69">
        <f t="shared" si="3"/>
        <v>33</v>
      </c>
      <c r="G40" s="68">
        <f t="shared" si="4"/>
        <v>0.68585665089479164</v>
      </c>
      <c r="H40" s="3">
        <f t="shared" si="5"/>
        <v>0.98974439181391183</v>
      </c>
      <c r="I40" s="3">
        <f t="shared" si="6"/>
        <v>0.89076995263252068</v>
      </c>
      <c r="J40" s="3">
        <f t="shared" si="10"/>
        <v>0.10923004736747932</v>
      </c>
      <c r="AC40" s="3">
        <v>0.14541017083858687</v>
      </c>
    </row>
    <row r="41" spans="1:31">
      <c r="A41" s="3">
        <f t="shared" si="11"/>
        <v>43</v>
      </c>
      <c r="B41" s="3">
        <v>33</v>
      </c>
      <c r="C41" s="68">
        <f t="shared" si="8"/>
        <v>1.7917917041294683E-3</v>
      </c>
      <c r="D41" s="68">
        <f t="shared" si="9"/>
        <v>0.98851547955661656</v>
      </c>
      <c r="E41" s="68">
        <f t="shared" si="13"/>
        <v>34.72515645377014</v>
      </c>
      <c r="F41" s="69">
        <f t="shared" si="3"/>
        <v>34</v>
      </c>
      <c r="G41" s="68">
        <f t="shared" si="4"/>
        <v>0.72515645377013982</v>
      </c>
      <c r="H41" s="3">
        <f t="shared" si="5"/>
        <v>0.99139921032593459</v>
      </c>
      <c r="I41" s="3">
        <f t="shared" si="6"/>
        <v>0.8922592892933412</v>
      </c>
      <c r="J41" s="3">
        <f t="shared" si="10"/>
        <v>0.1077407107066588</v>
      </c>
      <c r="AC41" s="3">
        <v>0.11973027845077033</v>
      </c>
    </row>
    <row r="42" spans="1:31">
      <c r="A42" s="3">
        <f t="shared" si="11"/>
        <v>44</v>
      </c>
      <c r="B42" s="3">
        <v>34</v>
      </c>
      <c r="C42" s="68">
        <f t="shared" si="8"/>
        <v>1.5057978999034657E-3</v>
      </c>
      <c r="D42" s="68">
        <f t="shared" si="9"/>
        <v>0.99030727126074602</v>
      </c>
      <c r="E42" s="68">
        <f t="shared" si="13"/>
        <v>35.764456256645488</v>
      </c>
      <c r="F42" s="69">
        <f t="shared" si="3"/>
        <v>35</v>
      </c>
      <c r="G42" s="68">
        <f t="shared" si="4"/>
        <v>0.764456256645488</v>
      </c>
      <c r="H42" s="3">
        <f t="shared" si="5"/>
        <v>0.99278042638582897</v>
      </c>
      <c r="I42" s="3">
        <f t="shared" si="6"/>
        <v>0.89350238374724611</v>
      </c>
      <c r="J42" s="3">
        <f t="shared" si="10"/>
        <v>0.10649761625275389</v>
      </c>
      <c r="AC42" s="3">
        <v>0.10218345299546039</v>
      </c>
    </row>
    <row r="43" spans="1:31">
      <c r="A43" s="3">
        <f t="shared" si="11"/>
        <v>45</v>
      </c>
      <c r="B43" s="3">
        <v>35</v>
      </c>
      <c r="C43" s="68">
        <f t="shared" si="8"/>
        <v>1.2654186773542072E-3</v>
      </c>
      <c r="D43" s="68">
        <f t="shared" si="9"/>
        <v>0.99181306916064949</v>
      </c>
      <c r="E43" s="68">
        <f t="shared" si="13"/>
        <v>36.803756059520836</v>
      </c>
      <c r="F43" s="69">
        <f t="shared" si="3"/>
        <v>36</v>
      </c>
      <c r="G43" s="68">
        <f t="shared" si="4"/>
        <v>0.80375605952083617</v>
      </c>
      <c r="H43" s="3">
        <f t="shared" si="5"/>
        <v>0.99393319500759914</v>
      </c>
      <c r="I43" s="3">
        <f t="shared" si="6"/>
        <v>0.89453987550683922</v>
      </c>
      <c r="J43" s="3">
        <f t="shared" si="10"/>
        <v>0.10546012449316078</v>
      </c>
      <c r="AC43" s="3">
        <v>9.0272908972849786E-2</v>
      </c>
    </row>
    <row r="44" spans="1:31">
      <c r="A44" s="3">
        <f t="shared" si="11"/>
        <v>46</v>
      </c>
      <c r="B44" s="3">
        <v>36</v>
      </c>
      <c r="C44" s="68">
        <f t="shared" si="8"/>
        <v>1.0633912609068832E-3</v>
      </c>
      <c r="D44" s="68">
        <f t="shared" si="9"/>
        <v>0.99307848783800368</v>
      </c>
      <c r="E44" s="68">
        <f t="shared" si="13"/>
        <v>37.843055862396191</v>
      </c>
      <c r="F44" s="69">
        <f t="shared" si="3"/>
        <v>37</v>
      </c>
      <c r="G44" s="68">
        <f t="shared" si="4"/>
        <v>0.84305586239619146</v>
      </c>
      <c r="H44" s="3">
        <f t="shared" si="5"/>
        <v>0.99489523771288213</v>
      </c>
      <c r="I44" s="3">
        <f t="shared" si="6"/>
        <v>0.89540571394159396</v>
      </c>
      <c r="J44" s="3">
        <f t="shared" si="10"/>
        <v>0.10459428605840604</v>
      </c>
      <c r="AC44" s="3">
        <v>8.2288041042820281E-2</v>
      </c>
    </row>
    <row r="45" spans="1:31">
      <c r="A45" s="3">
        <f t="shared" si="11"/>
        <v>47</v>
      </c>
      <c r="B45" s="3">
        <v>37</v>
      </c>
      <c r="C45" s="68">
        <f t="shared" si="8"/>
        <v>8.9360462049366057E-4</v>
      </c>
      <c r="D45" s="68">
        <f t="shared" si="9"/>
        <v>0.99414187909891061</v>
      </c>
      <c r="E45" s="68">
        <f t="shared" si="13"/>
        <v>38.88235566527154</v>
      </c>
      <c r="F45" s="69">
        <f t="shared" si="3"/>
        <v>38</v>
      </c>
      <c r="G45" s="68">
        <f t="shared" si="4"/>
        <v>0.88235566527153964</v>
      </c>
      <c r="H45" s="3">
        <f t="shared" si="5"/>
        <v>0.99569806095200253</v>
      </c>
      <c r="I45" s="3">
        <f t="shared" si="6"/>
        <v>0.89612825485680225</v>
      </c>
      <c r="J45" s="3">
        <f t="shared" si="10"/>
        <v>0.10387174514319775</v>
      </c>
      <c r="AC45" s="3">
        <v>7.6847636981515421E-2</v>
      </c>
    </row>
    <row r="46" spans="1:31">
      <c r="A46" s="3">
        <f t="shared" si="11"/>
        <v>48</v>
      </c>
      <c r="B46" s="3">
        <v>38</v>
      </c>
      <c r="C46" s="68">
        <f t="shared" si="8"/>
        <v>7.5091854529467687E-4</v>
      </c>
      <c r="D46" s="68">
        <f t="shared" si="9"/>
        <v>0.99503548371940431</v>
      </c>
      <c r="E46" s="68">
        <f t="shared" si="13"/>
        <v>39.921655468146888</v>
      </c>
      <c r="F46" s="69">
        <f t="shared" si="3"/>
        <v>39</v>
      </c>
      <c r="G46" s="68">
        <f t="shared" si="4"/>
        <v>0.92165546814688781</v>
      </c>
      <c r="H46" s="3">
        <f t="shared" si="5"/>
        <v>0.9963679765412552</v>
      </c>
      <c r="I46" s="3">
        <f t="shared" si="6"/>
        <v>0.89673117888712972</v>
      </c>
      <c r="J46" s="3">
        <f t="shared" si="10"/>
        <v>0.10326882111287028</v>
      </c>
      <c r="AC46" s="3">
        <v>7.314719988234486E-2</v>
      </c>
    </row>
    <row r="47" spans="1:31">
      <c r="A47" s="3">
        <f t="shared" si="11"/>
        <v>49</v>
      </c>
      <c r="B47" s="3">
        <v>39</v>
      </c>
      <c r="C47" s="68">
        <f t="shared" si="8"/>
        <v>6.3101049866881608E-4</v>
      </c>
      <c r="D47" s="68">
        <f t="shared" si="9"/>
        <v>0.99578640226469894</v>
      </c>
      <c r="E47" s="68">
        <f t="shared" si="13"/>
        <v>40.960955271022243</v>
      </c>
      <c r="F47" s="69">
        <f t="shared" si="3"/>
        <v>40</v>
      </c>
      <c r="G47" s="68">
        <f t="shared" si="4"/>
        <v>0.9609552710222431</v>
      </c>
      <c r="H47" s="3">
        <f t="shared" si="5"/>
        <v>0.99692695567210265</v>
      </c>
      <c r="I47" s="3">
        <f t="shared" si="6"/>
        <v>0.89723426010489238</v>
      </c>
      <c r="J47" s="3">
        <f t="shared" si="10"/>
        <v>0.10276573989510762</v>
      </c>
      <c r="AC47" s="3">
        <v>7.0636991013528716E-2</v>
      </c>
    </row>
    <row r="48" spans="1:31">
      <c r="A48" s="3">
        <f t="shared" si="11"/>
        <v>50</v>
      </c>
      <c r="B48" s="3">
        <v>40</v>
      </c>
      <c r="C48" s="68">
        <f t="shared" si="8"/>
        <v>5.3024622903911022E-4</v>
      </c>
      <c r="D48" s="68">
        <f t="shared" si="9"/>
        <v>0.99641741276336782</v>
      </c>
      <c r="E48" s="68">
        <f t="shared" si="13"/>
        <v>42.000255073897591</v>
      </c>
      <c r="F48" s="69">
        <f t="shared" si="3"/>
        <v>42</v>
      </c>
      <c r="G48" s="68">
        <f t="shared" si="4"/>
        <v>2.5507389759127364E-4</v>
      </c>
      <c r="H48" s="3">
        <f t="shared" si="5"/>
        <v>0.99739332509834666</v>
      </c>
      <c r="I48" s="3">
        <f t="shared" si="6"/>
        <v>0.89765399258851197</v>
      </c>
      <c r="J48" s="3">
        <f t="shared" si="10"/>
        <v>0.10234600741148803</v>
      </c>
      <c r="AC48" s="3">
        <v>6.896012030084897E-2</v>
      </c>
    </row>
    <row r="49" spans="1:29">
      <c r="A49" s="3">
        <f t="shared" si="11"/>
        <v>51</v>
      </c>
      <c r="B49" s="3">
        <v>41</v>
      </c>
      <c r="C49" s="68">
        <f t="shared" si="8"/>
        <v>4.4557060229600691E-4</v>
      </c>
      <c r="D49" s="68">
        <f t="shared" si="9"/>
        <v>0.99694765899240689</v>
      </c>
      <c r="E49" s="68">
        <f t="shared" si="13"/>
        <v>43.039554876772939</v>
      </c>
      <c r="F49" s="69">
        <f t="shared" si="3"/>
        <v>43</v>
      </c>
      <c r="G49" s="68">
        <f t="shared" si="4"/>
        <v>3.9554876772939451E-2</v>
      </c>
      <c r="H49" s="3">
        <f t="shared" si="5"/>
        <v>0.99778009004966395</v>
      </c>
      <c r="I49" s="3">
        <f t="shared" si="6"/>
        <v>0.89800208104469759</v>
      </c>
      <c r="J49" s="3">
        <f t="shared" si="10"/>
        <v>0.10199791895530241</v>
      </c>
      <c r="AC49" s="3">
        <v>6.7818191522063809E-2</v>
      </c>
    </row>
    <row r="50" spans="1:29">
      <c r="A50" s="3">
        <f t="shared" si="11"/>
        <v>52</v>
      </c>
      <c r="B50" s="3">
        <v>42</v>
      </c>
      <c r="C50" s="68">
        <f t="shared" si="8"/>
        <v>3.7441558984332941E-4</v>
      </c>
      <c r="D50" s="68">
        <f t="shared" si="9"/>
        <v>0.99739322959470289</v>
      </c>
      <c r="E50" s="68">
        <f t="shared" si="13"/>
        <v>44.078854679648288</v>
      </c>
      <c r="F50" s="69">
        <f t="shared" si="3"/>
        <v>44</v>
      </c>
      <c r="G50" s="68">
        <f t="shared" si="4"/>
        <v>7.8854679648287629E-2</v>
      </c>
      <c r="H50" s="3">
        <f t="shared" si="5"/>
        <v>0.99810311541270924</v>
      </c>
      <c r="I50" s="3">
        <f t="shared" si="6"/>
        <v>0.89829280387143828</v>
      </c>
      <c r="J50" s="3">
        <f t="shared" si="10"/>
        <v>0.10170719612856172</v>
      </c>
      <c r="AC50" s="3">
        <v>6.7041631684055747E-2</v>
      </c>
    </row>
    <row r="51" spans="1:29">
      <c r="A51" s="3">
        <f t="shared" si="11"/>
        <v>53</v>
      </c>
      <c r="B51" s="3">
        <v>43</v>
      </c>
      <c r="C51" s="68">
        <f t="shared" si="8"/>
        <v>3.1462277557215074E-4</v>
      </c>
      <c r="D51" s="68">
        <f t="shared" si="9"/>
        <v>0.99776764518454619</v>
      </c>
      <c r="E51" s="68">
        <f t="shared" si="13"/>
        <v>45.118154482523643</v>
      </c>
      <c r="F51" s="69">
        <f t="shared" si="3"/>
        <v>45</v>
      </c>
      <c r="G51" s="68">
        <f t="shared" si="4"/>
        <v>0.11815448252364291</v>
      </c>
      <c r="H51" s="3">
        <f t="shared" si="5"/>
        <v>0.99837289494767245</v>
      </c>
      <c r="I51" s="3">
        <f t="shared" si="6"/>
        <v>0.89853560545290523</v>
      </c>
      <c r="J51" s="3">
        <f t="shared" si="10"/>
        <v>0.10146439454709477</v>
      </c>
    </row>
    <row r="52" spans="1:29">
      <c r="A52" s="3">
        <f t="shared" si="11"/>
        <v>54</v>
      </c>
      <c r="B52" s="3">
        <v>44</v>
      </c>
      <c r="C52" s="68">
        <f t="shared" si="8"/>
        <v>2.6437812801815636E-4</v>
      </c>
      <c r="D52" s="68">
        <f t="shared" si="9"/>
        <v>0.99808226796011834</v>
      </c>
      <c r="E52" s="68">
        <f t="shared" si="13"/>
        <v>46.157454285398991</v>
      </c>
      <c r="F52" s="69">
        <f t="shared" si="3"/>
        <v>46</v>
      </c>
      <c r="G52" s="68">
        <f t="shared" si="4"/>
        <v>0.15745428539899109</v>
      </c>
      <c r="H52" s="3">
        <f t="shared" si="5"/>
        <v>0.99859819654852833</v>
      </c>
      <c r="I52" s="3">
        <f t="shared" si="6"/>
        <v>0.89873837689367553</v>
      </c>
      <c r="J52" s="3">
        <f t="shared" si="10"/>
        <v>0.10126162310632447</v>
      </c>
    </row>
    <row r="53" spans="1:29">
      <c r="A53" s="3">
        <f t="shared" si="11"/>
        <v>55</v>
      </c>
      <c r="B53" s="3">
        <v>45</v>
      </c>
      <c r="C53" s="68">
        <f t="shared" si="8"/>
        <v>2.2215711985955111E-4</v>
      </c>
      <c r="D53" s="68">
        <f t="shared" si="9"/>
        <v>0.9983466460881365</v>
      </c>
      <c r="E53" s="68">
        <f t="shared" si="13"/>
        <v>47.196754088274339</v>
      </c>
      <c r="F53" s="69">
        <f t="shared" si="3"/>
        <v>47</v>
      </c>
      <c r="G53" s="68">
        <f t="shared" si="4"/>
        <v>0.19675408827433927</v>
      </c>
      <c r="H53" s="3">
        <f t="shared" si="5"/>
        <v>0.99878634576708358</v>
      </c>
      <c r="I53" s="3">
        <f t="shared" si="6"/>
        <v>0.89890771119037527</v>
      </c>
      <c r="J53" s="3">
        <f t="shared" si="10"/>
        <v>0.10109228880962473</v>
      </c>
    </row>
    <row r="54" spans="1:29">
      <c r="A54" s="3">
        <f t="shared" si="11"/>
        <v>56</v>
      </c>
      <c r="B54" s="3">
        <v>46</v>
      </c>
      <c r="C54" s="68">
        <f t="shared" si="8"/>
        <v>1.866785680541138E-4</v>
      </c>
      <c r="D54" s="68">
        <f t="shared" si="9"/>
        <v>0.99856880320799601</v>
      </c>
      <c r="E54" s="68">
        <f t="shared" si="13"/>
        <v>48.236053891149687</v>
      </c>
      <c r="F54" s="69">
        <f t="shared" si="3"/>
        <v>48</v>
      </c>
      <c r="G54" s="68">
        <f t="shared" si="4"/>
        <v>0.23605389114968744</v>
      </c>
      <c r="H54" s="3">
        <f t="shared" si="5"/>
        <v>0.99894346282782942</v>
      </c>
      <c r="I54" s="3">
        <f t="shared" si="6"/>
        <v>0.89904911654504649</v>
      </c>
      <c r="J54" s="3">
        <f t="shared" si="10"/>
        <v>0.10095088345495351</v>
      </c>
    </row>
    <row r="55" spans="1:29">
      <c r="A55" s="3">
        <f t="shared" si="11"/>
        <v>57</v>
      </c>
      <c r="B55" s="3">
        <v>47</v>
      </c>
      <c r="C55" s="68">
        <f t="shared" si="8"/>
        <v>1.5686581815976429E-4</v>
      </c>
      <c r="D55" s="68">
        <f t="shared" si="9"/>
        <v>0.99875548177605011</v>
      </c>
      <c r="E55" s="68">
        <f t="shared" si="13"/>
        <v>49.275353694025043</v>
      </c>
      <c r="F55" s="69">
        <f t="shared" si="3"/>
        <v>49</v>
      </c>
      <c r="G55" s="68">
        <f t="shared" si="4"/>
        <v>0.27535369402504273</v>
      </c>
      <c r="H55" s="3">
        <f t="shared" si="5"/>
        <v>0.99907466074561557</v>
      </c>
      <c r="I55" s="3">
        <f t="shared" si="6"/>
        <v>0.89916719467105399</v>
      </c>
      <c r="J55" s="3">
        <f t="shared" si="10"/>
        <v>0.10083280532894601</v>
      </c>
    </row>
    <row r="56" spans="1:29">
      <c r="A56" s="3">
        <f t="shared" si="11"/>
        <v>58</v>
      </c>
      <c r="B56" s="3">
        <v>48</v>
      </c>
      <c r="C56" s="68">
        <f t="shared" si="8"/>
        <v>1.3181411019339508E-4</v>
      </c>
      <c r="D56" s="68">
        <f t="shared" si="9"/>
        <v>0.99891234759420988</v>
      </c>
      <c r="E56" s="68">
        <f t="shared" si="13"/>
        <v>50.314653496900391</v>
      </c>
      <c r="F56" s="69">
        <f t="shared" si="3"/>
        <v>50</v>
      </c>
      <c r="G56" s="68">
        <f t="shared" si="4"/>
        <v>0.31465349690039091</v>
      </c>
      <c r="H56" s="3">
        <f t="shared" si="5"/>
        <v>0.99918421091758891</v>
      </c>
      <c r="I56" s="3">
        <f t="shared" si="6"/>
        <v>0.89926578982583005</v>
      </c>
      <c r="J56" s="3">
        <f t="shared" si="10"/>
        <v>0.10073421017416995</v>
      </c>
    </row>
    <row r="57" spans="1:29">
      <c r="A57" s="3">
        <f t="shared" si="11"/>
        <v>59</v>
      </c>
      <c r="B57" s="3">
        <v>49</v>
      </c>
      <c r="C57" s="68">
        <f t="shared" si="8"/>
        <v>1.107631452713679E-4</v>
      </c>
      <c r="D57" s="68">
        <f t="shared" si="9"/>
        <v>0.99904416170440324</v>
      </c>
      <c r="E57" s="68">
        <f t="shared" si="13"/>
        <v>51.353953299775739</v>
      </c>
      <c r="F57" s="69">
        <f t="shared" si="3"/>
        <v>51</v>
      </c>
      <c r="G57" s="68">
        <f t="shared" si="4"/>
        <v>0.35395329977573908</v>
      </c>
      <c r="H57" s="3">
        <f t="shared" si="5"/>
        <v>0.99927568152066115</v>
      </c>
      <c r="I57" s="3">
        <f t="shared" si="6"/>
        <v>0.8993481133685951</v>
      </c>
      <c r="J57" s="3">
        <f t="shared" si="10"/>
        <v>0.1006518866314049</v>
      </c>
    </row>
    <row r="58" spans="1:29">
      <c r="A58" s="3">
        <f t="shared" si="11"/>
        <v>60</v>
      </c>
      <c r="B58" s="3">
        <v>50</v>
      </c>
      <c r="C58" s="68">
        <f t="shared" si="8"/>
        <v>9.3074026517258845E-5</v>
      </c>
      <c r="D58" s="68">
        <f t="shared" si="9"/>
        <v>0.99915492484967461</v>
      </c>
      <c r="E58" s="68">
        <f t="shared" si="13"/>
        <v>52.393253102651087</v>
      </c>
      <c r="F58" s="69">
        <f t="shared" si="3"/>
        <v>52</v>
      </c>
      <c r="G58" s="68">
        <f t="shared" si="4"/>
        <v>0.39325310265108726</v>
      </c>
      <c r="H58" s="3">
        <f t="shared" si="5"/>
        <v>0.9993520531742569</v>
      </c>
      <c r="I58" s="3">
        <f t="shared" si="6"/>
        <v>0.89941684785683118</v>
      </c>
      <c r="J58" s="3">
        <f t="shared" si="10"/>
        <v>0.10058315214316882</v>
      </c>
    </row>
    <row r="59" spans="1:29">
      <c r="A59" s="3">
        <f t="shared" si="11"/>
        <v>61</v>
      </c>
      <c r="B59" s="3">
        <v>51</v>
      </c>
      <c r="C59" s="68">
        <f t="shared" si="8"/>
        <v>7.8209878214932941E-5</v>
      </c>
      <c r="D59" s="68">
        <f t="shared" si="9"/>
        <v>0.99924799887619187</v>
      </c>
      <c r="E59" s="68">
        <f t="shared" si="13"/>
        <v>53.432552905526443</v>
      </c>
      <c r="F59" s="69">
        <f t="shared" si="3"/>
        <v>53</v>
      </c>
      <c r="G59" s="68">
        <f t="shared" si="4"/>
        <v>0.43255290552644254</v>
      </c>
      <c r="H59" s="3">
        <f t="shared" si="5"/>
        <v>0.9994158155983135</v>
      </c>
      <c r="I59" s="3">
        <f t="shared" si="6"/>
        <v>0.89947423403848215</v>
      </c>
      <c r="J59" s="3">
        <f t="shared" si="10"/>
        <v>0.10052576596151785</v>
      </c>
    </row>
    <row r="60" spans="1:29">
      <c r="A60" s="3">
        <f t="shared" si="11"/>
        <v>62</v>
      </c>
      <c r="B60" s="3">
        <v>52</v>
      </c>
      <c r="C60" s="68">
        <f t="shared" si="8"/>
        <v>6.5719557394013336E-5</v>
      </c>
      <c r="D60" s="68">
        <f t="shared" si="9"/>
        <v>0.99932620875440681</v>
      </c>
      <c r="E60" s="68">
        <f t="shared" si="13"/>
        <v>54.471852708401791</v>
      </c>
      <c r="F60" s="69">
        <f t="shared" si="3"/>
        <v>54</v>
      </c>
      <c r="G60" s="68">
        <f t="shared" si="4"/>
        <v>0.47185270840179072</v>
      </c>
      <c r="H60" s="3">
        <f t="shared" si="5"/>
        <v>0.99946904838565953</v>
      </c>
      <c r="I60" s="3">
        <f t="shared" si="6"/>
        <v>0.89952214354709359</v>
      </c>
      <c r="J60" s="3">
        <f t="shared" si="10"/>
        <v>0.10047785645290641</v>
      </c>
    </row>
    <row r="61" spans="1:29">
      <c r="A61" s="3">
        <f t="shared" si="11"/>
        <v>63</v>
      </c>
      <c r="B61" s="3">
        <v>53</v>
      </c>
      <c r="C61" s="68">
        <f t="shared" si="8"/>
        <v>5.5223964993736757E-5</v>
      </c>
      <c r="D61" s="68">
        <f t="shared" si="9"/>
        <v>0.99939192831180079</v>
      </c>
      <c r="E61" s="68">
        <f t="shared" si="13"/>
        <v>55.511152511277139</v>
      </c>
      <c r="F61" s="69">
        <f t="shared" si="3"/>
        <v>55</v>
      </c>
      <c r="G61" s="68">
        <f t="shared" si="4"/>
        <v>0.5111525112771389</v>
      </c>
      <c r="H61" s="3">
        <f t="shared" si="5"/>
        <v>0.99951348849677013</v>
      </c>
      <c r="I61" s="3">
        <f t="shared" si="6"/>
        <v>0.8995621396470932</v>
      </c>
      <c r="J61" s="3">
        <f t="shared" si="10"/>
        <v>0.1004378603529068</v>
      </c>
    </row>
    <row r="62" spans="1:29">
      <c r="A62" s="3">
        <f t="shared" si="11"/>
        <v>64</v>
      </c>
      <c r="B62" s="3">
        <v>54</v>
      </c>
      <c r="C62" s="68">
        <f t="shared" si="8"/>
        <v>4.6404542085234053E-5</v>
      </c>
      <c r="D62" s="68">
        <f t="shared" si="9"/>
        <v>0.99944715227679448</v>
      </c>
      <c r="E62" s="68">
        <f t="shared" si="13"/>
        <v>56.550452314152487</v>
      </c>
      <c r="F62" s="69">
        <f t="shared" si="3"/>
        <v>56</v>
      </c>
      <c r="G62" s="68">
        <f t="shared" si="4"/>
        <v>0.55045231415248708</v>
      </c>
      <c r="H62" s="3">
        <f t="shared" si="5"/>
        <v>0.99955058665731544</v>
      </c>
      <c r="I62" s="3">
        <f t="shared" si="6"/>
        <v>0.89959552799158393</v>
      </c>
      <c r="J62" s="3">
        <f t="shared" si="10"/>
        <v>0.10040447200841607</v>
      </c>
    </row>
    <row r="63" spans="1:29">
      <c r="A63" s="3">
        <f t="shared" si="11"/>
        <v>65</v>
      </c>
      <c r="B63" s="3">
        <v>55</v>
      </c>
      <c r="C63" s="68">
        <f t="shared" si="8"/>
        <v>3.8993602595331839E-5</v>
      </c>
      <c r="D63" s="68">
        <f t="shared" si="9"/>
        <v>0.99949355681887975</v>
      </c>
      <c r="E63" s="68">
        <f t="shared" si="13"/>
        <v>57.589752117027842</v>
      </c>
      <c r="F63" s="69">
        <f t="shared" si="3"/>
        <v>57</v>
      </c>
      <c r="G63" s="68">
        <f t="shared" si="4"/>
        <v>0.58975211702784236</v>
      </c>
      <c r="H63" s="3">
        <f t="shared" si="5"/>
        <v>0.99958155448129171</v>
      </c>
      <c r="I63" s="3">
        <f t="shared" si="6"/>
        <v>0.89962339903316257</v>
      </c>
      <c r="J63" s="3">
        <f t="shared" si="10"/>
        <v>0.10037660096683743</v>
      </c>
    </row>
    <row r="64" spans="1:29">
      <c r="A64" s="3">
        <f t="shared" si="11"/>
        <v>66</v>
      </c>
      <c r="B64" s="3">
        <v>56</v>
      </c>
      <c r="C64" s="68">
        <f t="shared" si="8"/>
        <v>3.2766209491229571E-5</v>
      </c>
      <c r="D64" s="68">
        <f t="shared" si="9"/>
        <v>0.99953255042147504</v>
      </c>
      <c r="E64" s="68">
        <f t="shared" si="13"/>
        <v>58.629051919903191</v>
      </c>
      <c r="F64" s="69">
        <f t="shared" si="3"/>
        <v>58</v>
      </c>
      <c r="G64" s="68">
        <f t="shared" si="4"/>
        <v>0.62905191990319054</v>
      </c>
      <c r="H64" s="3">
        <f t="shared" si="5"/>
        <v>0.99960740384344637</v>
      </c>
      <c r="I64" s="3">
        <f t="shared" si="6"/>
        <v>0.89964666345910171</v>
      </c>
      <c r="J64" s="3">
        <f t="shared" si="10"/>
        <v>0.10035333654089829</v>
      </c>
    </row>
    <row r="65" spans="1:10">
      <c r="A65" s="3">
        <f t="shared" si="11"/>
        <v>67</v>
      </c>
      <c r="B65" s="3">
        <v>57</v>
      </c>
      <c r="C65" s="68">
        <f t="shared" si="8"/>
        <v>2.7533348090808865E-5</v>
      </c>
      <c r="D65" s="68">
        <f t="shared" si="9"/>
        <v>0.99956531663096626</v>
      </c>
      <c r="E65" s="68">
        <f t="shared" si="13"/>
        <v>59.668351722778539</v>
      </c>
      <c r="F65" s="69">
        <f t="shared" si="3"/>
        <v>59</v>
      </c>
      <c r="G65" s="68">
        <f t="shared" si="4"/>
        <v>0.66835172277853871</v>
      </c>
      <c r="H65" s="3">
        <f t="shared" si="5"/>
        <v>0.99962897977464182</v>
      </c>
      <c r="I65" s="3">
        <f t="shared" si="6"/>
        <v>0.89966608179717766</v>
      </c>
      <c r="J65" s="3">
        <f t="shared" si="10"/>
        <v>0.10033391820282234</v>
      </c>
    </row>
    <row r="66" spans="1:10">
      <c r="A66" s="3">
        <f t="shared" si="11"/>
        <v>68</v>
      </c>
      <c r="B66" s="3">
        <v>58</v>
      </c>
      <c r="C66" s="68">
        <f t="shared" si="8"/>
        <v>2.3136189444544565E-5</v>
      </c>
      <c r="D66" s="68">
        <f t="shared" si="9"/>
        <v>0.99959284997905706</v>
      </c>
      <c r="E66" s="68">
        <f t="shared" si="13"/>
        <v>60.707651525653894</v>
      </c>
      <c r="F66" s="69">
        <f t="shared" si="3"/>
        <v>60</v>
      </c>
      <c r="G66" s="68">
        <f t="shared" si="4"/>
        <v>0.707651525653894</v>
      </c>
      <c r="H66" s="3">
        <f t="shared" si="5"/>
        <v>0.99964698794470641</v>
      </c>
      <c r="I66" s="3">
        <f t="shared" si="6"/>
        <v>0.89968228915023585</v>
      </c>
      <c r="J66" s="3">
        <f t="shared" si="10"/>
        <v>0.10031771084976415</v>
      </c>
    </row>
    <row r="67" spans="1:10">
      <c r="A67" s="3">
        <f t="shared" si="11"/>
        <v>69</v>
      </c>
      <c r="B67" s="3">
        <v>59</v>
      </c>
      <c r="C67" s="68">
        <f t="shared" si="8"/>
        <v>1.9441269764807239E-5</v>
      </c>
      <c r="D67" s="68">
        <f t="shared" si="9"/>
        <v>0.99961598616850156</v>
      </c>
      <c r="E67" s="68">
        <f t="shared" si="13"/>
        <v>61.746951328529242</v>
      </c>
      <c r="F67" s="69">
        <f t="shared" si="3"/>
        <v>61</v>
      </c>
      <c r="G67" s="68">
        <f t="shared" si="4"/>
        <v>0.74695132852924218</v>
      </c>
      <c r="H67" s="3">
        <f t="shared" si="5"/>
        <v>0.9996620176225246</v>
      </c>
      <c r="I67" s="3">
        <f t="shared" si="6"/>
        <v>0.89969581586027214</v>
      </c>
      <c r="J67" s="3">
        <f t="shared" si="10"/>
        <v>0.10030418413972786</v>
      </c>
    </row>
    <row r="68" spans="1:10">
      <c r="A68" s="3">
        <f t="shared" si="11"/>
        <v>70</v>
      </c>
      <c r="B68" s="3">
        <v>60</v>
      </c>
      <c r="C68" s="68">
        <f t="shared" si="8"/>
        <v>1.6336439647021653E-5</v>
      </c>
      <c r="D68" s="68">
        <f t="shared" si="9"/>
        <v>0.99963542743826639</v>
      </c>
      <c r="E68" s="68">
        <f t="shared" si="13"/>
        <v>62.78625113140459</v>
      </c>
      <c r="F68" s="69">
        <f t="shared" si="3"/>
        <v>62</v>
      </c>
      <c r="G68" s="68">
        <f t="shared" si="4"/>
        <v>0.78625113140459035</v>
      </c>
      <c r="H68" s="3">
        <f t="shared" si="5"/>
        <v>0.99967456085698869</v>
      </c>
      <c r="I68" s="3">
        <f t="shared" si="6"/>
        <v>0.8997071047712899</v>
      </c>
      <c r="J68" s="3">
        <f t="shared" si="10"/>
        <v>0.1002928952287101</v>
      </c>
    </row>
    <row r="69" spans="1:10">
      <c r="A69" s="3">
        <f t="shared" si="11"/>
        <v>71</v>
      </c>
      <c r="B69" s="3">
        <v>61</v>
      </c>
      <c r="C69" s="68">
        <f t="shared" si="8"/>
        <v>1.3727460169779839E-5</v>
      </c>
      <c r="D69" s="68">
        <f t="shared" si="9"/>
        <v>0.99965176387791344</v>
      </c>
      <c r="E69" s="68">
        <f t="shared" si="13"/>
        <v>63.825550934279939</v>
      </c>
      <c r="F69" s="69">
        <f t="shared" si="3"/>
        <v>63</v>
      </c>
      <c r="G69" s="68">
        <f t="shared" si="4"/>
        <v>0.82555093427993853</v>
      </c>
      <c r="H69" s="3">
        <f t="shared" si="5"/>
        <v>0.99968502850027474</v>
      </c>
      <c r="I69" s="3">
        <f t="shared" si="6"/>
        <v>0.89971652565024729</v>
      </c>
      <c r="J69" s="3">
        <f t="shared" si="10"/>
        <v>0.10028347434975271</v>
      </c>
    </row>
    <row r="70" spans="1:10">
      <c r="A70" s="3">
        <f t="shared" si="11"/>
        <v>72</v>
      </c>
      <c r="B70" s="3">
        <v>62</v>
      </c>
      <c r="C70" s="68">
        <f t="shared" si="8"/>
        <v>1.1535142581239562E-5</v>
      </c>
      <c r="D70" s="68">
        <f t="shared" si="9"/>
        <v>0.99966549133808325</v>
      </c>
      <c r="E70" s="68">
        <f t="shared" si="13"/>
        <v>64.864850737155294</v>
      </c>
      <c r="F70" s="69">
        <f t="shared" si="3"/>
        <v>64</v>
      </c>
      <c r="G70" s="68">
        <f t="shared" si="4"/>
        <v>0.86485073715529381</v>
      </c>
      <c r="H70" s="3">
        <f t="shared" si="5"/>
        <v>0.99969376359280571</v>
      </c>
      <c r="I70" s="3">
        <f t="shared" si="6"/>
        <v>0.89972438723352521</v>
      </c>
      <c r="J70" s="3">
        <f t="shared" si="10"/>
        <v>0.10027561276647479</v>
      </c>
    </row>
    <row r="71" spans="1:10">
      <c r="A71" s="3">
        <f t="shared" si="11"/>
        <v>73</v>
      </c>
      <c r="B71" s="3">
        <v>63</v>
      </c>
      <c r="C71" s="68">
        <f t="shared" si="8"/>
        <v>9.6929447694136096E-6</v>
      </c>
      <c r="D71" s="68">
        <f t="shared" si="9"/>
        <v>0.99967702648066448</v>
      </c>
      <c r="E71" s="68">
        <f t="shared" si="13"/>
        <v>65.904150540030642</v>
      </c>
      <c r="F71" s="69">
        <f t="shared" si="3"/>
        <v>65</v>
      </c>
      <c r="G71" s="68">
        <f t="shared" si="4"/>
        <v>0.90415054003064199</v>
      </c>
      <c r="H71" s="3">
        <f t="shared" si="5"/>
        <v>0.99970105254391173</v>
      </c>
      <c r="I71" s="3">
        <f t="shared" si="6"/>
        <v>0.89973094728952052</v>
      </c>
      <c r="J71" s="3">
        <f t="shared" si="10"/>
        <v>0.10026905271047948</v>
      </c>
    </row>
    <row r="72" spans="1:10">
      <c r="A72" s="3">
        <f t="shared" si="11"/>
        <v>74</v>
      </c>
      <c r="B72" s="3">
        <v>64</v>
      </c>
      <c r="C72" s="68">
        <f t="shared" si="8"/>
        <v>8.1449515728589177E-6</v>
      </c>
      <c r="D72" s="68">
        <f t="shared" si="9"/>
        <v>0.99968671942543386</v>
      </c>
      <c r="E72" s="68">
        <f t="shared" ref="E72:E103" si="14">MAX(0,(A72-$B$4)/$B$6)</f>
        <v>66.94345034290599</v>
      </c>
      <c r="F72" s="69">
        <f t="shared" si="3"/>
        <v>66</v>
      </c>
      <c r="G72" s="68">
        <f t="shared" si="4"/>
        <v>0.94345034290599017</v>
      </c>
      <c r="H72" s="3">
        <f t="shared" si="5"/>
        <v>0.99970713447086879</v>
      </c>
      <c r="I72" s="3">
        <f t="shared" si="6"/>
        <v>0.89973642102378193</v>
      </c>
      <c r="J72" s="3">
        <f t="shared" si="10"/>
        <v>0.10026357897621807</v>
      </c>
    </row>
    <row r="73" spans="1:10">
      <c r="A73" s="3">
        <f t="shared" si="11"/>
        <v>75</v>
      </c>
      <c r="B73" s="3">
        <v>65</v>
      </c>
      <c r="C73" s="68">
        <f t="shared" si="8"/>
        <v>6.8441776352410367E-6</v>
      </c>
      <c r="D73" s="68">
        <f t="shared" si="9"/>
        <v>0.99969486437700672</v>
      </c>
      <c r="E73" s="68">
        <f t="shared" si="14"/>
        <v>67.982750145781338</v>
      </c>
      <c r="F73" s="69">
        <f t="shared" ref="F73:F128" si="15">INT(E73)</f>
        <v>67</v>
      </c>
      <c r="G73" s="68">
        <f t="shared" ref="G73:G128" si="16">E73-F73</f>
        <v>0.98275014578133835</v>
      </c>
      <c r="H73" s="3">
        <f t="shared" ref="H73:H128" si="17">INDEX($D$8:$D$128,F73+1)+INDEX($C$8:$C$128,F73+1)*G73</f>
        <v>0.99971220899937574</v>
      </c>
      <c r="I73" s="3">
        <f t="shared" ref="I73:I128" si="18">H73*$B$2</f>
        <v>0.89974098809943814</v>
      </c>
      <c r="J73" s="3">
        <f t="shared" si="10"/>
        <v>0.10025901190056186</v>
      </c>
    </row>
    <row r="74" spans="1:10">
      <c r="A74" s="3">
        <f t="shared" si="11"/>
        <v>76</v>
      </c>
      <c r="B74" s="3">
        <v>66</v>
      </c>
      <c r="C74" s="68">
        <f t="shared" ref="C74:C128" si="19">0.19465*EXP(-0.174*(B74-6.06)-EXP(-0.288*(B74-6.06)))</f>
        <v>5.7511412950218326E-6</v>
      </c>
      <c r="D74" s="68">
        <f t="shared" ref="D74:D128" si="20">D73+C73</f>
        <v>0.99970170855464191</v>
      </c>
      <c r="E74" s="68">
        <f t="shared" si="14"/>
        <v>69.022049948656687</v>
      </c>
      <c r="F74" s="69">
        <f t="shared" si="15"/>
        <v>69</v>
      </c>
      <c r="G74" s="68">
        <f t="shared" si="16"/>
        <v>2.2049948656686524E-2</v>
      </c>
      <c r="H74" s="3">
        <f t="shared" si="17"/>
        <v>0.99971642847855235</v>
      </c>
      <c r="I74" s="3">
        <f t="shared" si="18"/>
        <v>0.89974478563069715</v>
      </c>
      <c r="J74" s="3">
        <f t="shared" ref="J74:J128" si="21">1-I74</f>
        <v>0.10025521436930285</v>
      </c>
    </row>
    <row r="75" spans="1:10">
      <c r="A75" s="3">
        <f t="shared" ref="A75:A128" si="22">A74+1</f>
        <v>77</v>
      </c>
      <c r="B75" s="3">
        <v>67</v>
      </c>
      <c r="C75" s="68">
        <f t="shared" si="19"/>
        <v>4.8326662267000173E-6</v>
      </c>
      <c r="D75" s="68">
        <f t="shared" si="20"/>
        <v>0.99970745969593688</v>
      </c>
      <c r="E75" s="68">
        <f t="shared" si="14"/>
        <v>70.061349751532035</v>
      </c>
      <c r="F75" s="69">
        <f t="shared" si="15"/>
        <v>70</v>
      </c>
      <c r="G75" s="68">
        <f t="shared" si="16"/>
        <v>6.1349751532034702E-2</v>
      </c>
      <c r="H75" s="3">
        <f t="shared" si="17"/>
        <v>0.99971994148983712</v>
      </c>
      <c r="I75" s="3">
        <f t="shared" si="18"/>
        <v>0.89974794734085339</v>
      </c>
      <c r="J75" s="3">
        <f t="shared" si="21"/>
        <v>0.10025205265914661</v>
      </c>
    </row>
    <row r="76" spans="1:10">
      <c r="A76" s="3">
        <f t="shared" si="22"/>
        <v>78</v>
      </c>
      <c r="B76" s="3">
        <v>68</v>
      </c>
      <c r="C76" s="68">
        <f t="shared" si="19"/>
        <v>4.0608744619692174E-6</v>
      </c>
      <c r="D76" s="68">
        <f t="shared" si="20"/>
        <v>0.99971229236216363</v>
      </c>
      <c r="E76" s="68">
        <f t="shared" si="14"/>
        <v>71.100649554407397</v>
      </c>
      <c r="F76" s="69">
        <f t="shared" si="15"/>
        <v>71</v>
      </c>
      <c r="G76" s="68">
        <f t="shared" si="16"/>
        <v>0.10064955440739709</v>
      </c>
      <c r="H76" s="3">
        <f t="shared" si="17"/>
        <v>0.99972287546579963</v>
      </c>
      <c r="I76" s="3">
        <f t="shared" si="18"/>
        <v>0.89975058791921969</v>
      </c>
      <c r="J76" s="3">
        <f t="shared" si="21"/>
        <v>0.10024941208078031</v>
      </c>
    </row>
    <row r="77" spans="1:10">
      <c r="A77" s="3">
        <f t="shared" si="22"/>
        <v>79</v>
      </c>
      <c r="B77" s="3">
        <v>69</v>
      </c>
      <c r="C77" s="68">
        <f t="shared" si="19"/>
        <v>3.4123402274539777E-6</v>
      </c>
      <c r="D77" s="68">
        <f t="shared" si="20"/>
        <v>0.99971635323662555</v>
      </c>
      <c r="E77" s="68">
        <f t="shared" si="14"/>
        <v>72.139949357282745</v>
      </c>
      <c r="F77" s="69">
        <f t="shared" si="15"/>
        <v>72</v>
      </c>
      <c r="G77" s="68">
        <f t="shared" si="16"/>
        <v>0.13994935728274527</v>
      </c>
      <c r="H77" s="3">
        <f t="shared" si="17"/>
        <v>0.9997253257542752</v>
      </c>
      <c r="I77" s="3">
        <f t="shared" si="18"/>
        <v>0.89975279317884771</v>
      </c>
      <c r="J77" s="3">
        <f t="shared" si="21"/>
        <v>0.10024720682115229</v>
      </c>
    </row>
    <row r="78" spans="1:10">
      <c r="A78" s="3">
        <f t="shared" si="22"/>
        <v>80</v>
      </c>
      <c r="B78" s="3">
        <v>70</v>
      </c>
      <c r="C78" s="68">
        <f t="shared" si="19"/>
        <v>2.8673789165119438E-6</v>
      </c>
      <c r="D78" s="68">
        <f t="shared" si="20"/>
        <v>0.99971976557685305</v>
      </c>
      <c r="E78" s="68">
        <f t="shared" si="14"/>
        <v>73.179249160158093</v>
      </c>
      <c r="F78" s="69">
        <f t="shared" si="15"/>
        <v>73</v>
      </c>
      <c r="G78" s="68">
        <f t="shared" si="16"/>
        <v>0.17924916015809345</v>
      </c>
      <c r="H78" s="3">
        <f t="shared" si="17"/>
        <v>0.99972737201675277</v>
      </c>
      <c r="I78" s="3">
        <f t="shared" si="18"/>
        <v>0.89975463481507756</v>
      </c>
      <c r="J78" s="3">
        <f t="shared" si="21"/>
        <v>0.10024536518492244</v>
      </c>
    </row>
    <row r="79" spans="1:10">
      <c r="A79" s="3">
        <f t="shared" si="22"/>
        <v>81</v>
      </c>
      <c r="B79" s="3">
        <v>71</v>
      </c>
      <c r="C79" s="68">
        <f t="shared" si="19"/>
        <v>2.4094496140215925E-6</v>
      </c>
      <c r="D79" s="68">
        <f t="shared" si="20"/>
        <v>0.99972263295576957</v>
      </c>
      <c r="E79" s="68">
        <f t="shared" si="14"/>
        <v>74.218548963033442</v>
      </c>
      <c r="F79" s="69">
        <f t="shared" si="15"/>
        <v>74</v>
      </c>
      <c r="G79" s="68">
        <f t="shared" si="16"/>
        <v>0.21854896303344162</v>
      </c>
      <c r="H79" s="3">
        <f t="shared" si="17"/>
        <v>0.9997290808068362</v>
      </c>
      <c r="I79" s="3">
        <f t="shared" si="18"/>
        <v>0.8997561727261526</v>
      </c>
      <c r="J79" s="3">
        <f t="shared" si="21"/>
        <v>0.1002438272738474</v>
      </c>
    </row>
    <row r="80" spans="1:10">
      <c r="A80" s="3">
        <f t="shared" si="22"/>
        <v>82</v>
      </c>
      <c r="B80" s="3">
        <v>72</v>
      </c>
      <c r="C80" s="68">
        <f t="shared" si="19"/>
        <v>2.0246530395479997E-6</v>
      </c>
      <c r="D80" s="68">
        <f t="shared" si="20"/>
        <v>0.99972504240538362</v>
      </c>
      <c r="E80" s="68">
        <f t="shared" si="14"/>
        <v>75.25784876590879</v>
      </c>
      <c r="F80" s="69">
        <f t="shared" si="15"/>
        <v>75</v>
      </c>
      <c r="G80" s="68">
        <f t="shared" si="16"/>
        <v>0.2578487659087898</v>
      </c>
      <c r="H80" s="3">
        <f t="shared" si="17"/>
        <v>0.99973050772521155</v>
      </c>
      <c r="I80" s="3">
        <f t="shared" si="18"/>
        <v>0.89975745695269038</v>
      </c>
      <c r="J80" s="3">
        <f t="shared" si="21"/>
        <v>0.10024254304730962</v>
      </c>
    </row>
    <row r="81" spans="1:10">
      <c r="A81" s="3">
        <f t="shared" si="22"/>
        <v>83</v>
      </c>
      <c r="B81" s="3">
        <v>73</v>
      </c>
      <c r="C81" s="68">
        <f t="shared" si="19"/>
        <v>1.7013096703744322E-6</v>
      </c>
      <c r="D81" s="68">
        <f t="shared" si="20"/>
        <v>0.99972706705842318</v>
      </c>
      <c r="E81" s="68">
        <f t="shared" si="14"/>
        <v>76.297148568784138</v>
      </c>
      <c r="F81" s="69">
        <f t="shared" si="15"/>
        <v>76</v>
      </c>
      <c r="G81" s="68">
        <f t="shared" si="16"/>
        <v>0.29714856878413798</v>
      </c>
      <c r="H81" s="3">
        <f t="shared" si="17"/>
        <v>0.99973169922062166</v>
      </c>
      <c r="I81" s="3">
        <f t="shared" si="18"/>
        <v>0.89975852929855948</v>
      </c>
      <c r="J81" s="3">
        <f t="shared" si="21"/>
        <v>0.10024147070144052</v>
      </c>
    </row>
    <row r="82" spans="1:10">
      <c r="A82" s="3">
        <f t="shared" si="22"/>
        <v>84</v>
      </c>
      <c r="B82" s="3">
        <v>74</v>
      </c>
      <c r="C82" s="68">
        <f t="shared" si="19"/>
        <v>1.4296052394887235E-6</v>
      </c>
      <c r="D82" s="68">
        <f t="shared" si="20"/>
        <v>0.99972876836809355</v>
      </c>
      <c r="E82" s="68">
        <f t="shared" si="14"/>
        <v>77.336448371659486</v>
      </c>
      <c r="F82" s="69">
        <f t="shared" si="15"/>
        <v>77</v>
      </c>
      <c r="G82" s="68">
        <f t="shared" si="16"/>
        <v>0.33644837165948616</v>
      </c>
      <c r="H82" s="3">
        <f t="shared" si="17"/>
        <v>0.99973269409495358</v>
      </c>
      <c r="I82" s="3">
        <f t="shared" si="18"/>
        <v>0.89975942468545822</v>
      </c>
      <c r="J82" s="3">
        <f t="shared" si="21"/>
        <v>0.10024057531454178</v>
      </c>
    </row>
    <row r="83" spans="1:10">
      <c r="A83" s="3">
        <f t="shared" si="22"/>
        <v>85</v>
      </c>
      <c r="B83" s="3">
        <v>75</v>
      </c>
      <c r="C83" s="68">
        <f t="shared" si="19"/>
        <v>1.2012928485742303E-6</v>
      </c>
      <c r="D83" s="68">
        <f t="shared" si="20"/>
        <v>0.99973019797333307</v>
      </c>
      <c r="E83" s="68">
        <f t="shared" si="14"/>
        <v>78.375748174534849</v>
      </c>
      <c r="F83" s="69">
        <f t="shared" si="15"/>
        <v>78</v>
      </c>
      <c r="G83" s="68">
        <f t="shared" si="16"/>
        <v>0.37574817453484854</v>
      </c>
      <c r="H83" s="3">
        <f t="shared" si="17"/>
        <v>0.99973352476101263</v>
      </c>
      <c r="I83" s="3">
        <f t="shared" si="18"/>
        <v>0.89976017228491134</v>
      </c>
      <c r="J83" s="3">
        <f t="shared" si="21"/>
        <v>0.10023982771508866</v>
      </c>
    </row>
    <row r="84" spans="1:10">
      <c r="A84" s="3">
        <f t="shared" si="22"/>
        <v>86</v>
      </c>
      <c r="B84" s="3">
        <v>76</v>
      </c>
      <c r="C84" s="68">
        <f t="shared" si="19"/>
        <v>1.0094426544382474E-6</v>
      </c>
      <c r="D84" s="68">
        <f t="shared" si="20"/>
        <v>0.9997313992661816</v>
      </c>
      <c r="E84" s="68">
        <f t="shared" si="14"/>
        <v>79.415047977410197</v>
      </c>
      <c r="F84" s="69">
        <f t="shared" si="15"/>
        <v>79</v>
      </c>
      <c r="G84" s="68">
        <f t="shared" si="16"/>
        <v>0.41504797741019672</v>
      </c>
      <c r="H84" s="3">
        <f t="shared" si="17"/>
        <v>0.99973421829358955</v>
      </c>
      <c r="I84" s="3">
        <f t="shared" si="18"/>
        <v>0.89976079646423057</v>
      </c>
      <c r="J84" s="3">
        <f t="shared" si="21"/>
        <v>0.10023920353576943</v>
      </c>
    </row>
    <row r="85" spans="1:10">
      <c r="A85" s="3">
        <f t="shared" si="22"/>
        <v>87</v>
      </c>
      <c r="B85" s="3">
        <v>77</v>
      </c>
      <c r="C85" s="68">
        <f t="shared" si="19"/>
        <v>8.4823153126786264E-7</v>
      </c>
      <c r="D85" s="68">
        <f t="shared" si="20"/>
        <v>0.99973240870883606</v>
      </c>
      <c r="E85" s="68">
        <f t="shared" si="14"/>
        <v>80.454347780285545</v>
      </c>
      <c r="F85" s="69">
        <f t="shared" si="15"/>
        <v>80</v>
      </c>
      <c r="G85" s="68">
        <f t="shared" si="16"/>
        <v>0.4543477802855449</v>
      </c>
      <c r="H85" s="3">
        <f t="shared" si="17"/>
        <v>0.99973479730776449</v>
      </c>
      <c r="I85" s="3">
        <f t="shared" si="18"/>
        <v>0.89976131757698807</v>
      </c>
      <c r="J85" s="3">
        <f t="shared" si="21"/>
        <v>0.10023868242301193</v>
      </c>
    </row>
    <row r="86" spans="1:10">
      <c r="A86" s="3">
        <f t="shared" si="22"/>
        <v>88</v>
      </c>
      <c r="B86" s="3">
        <v>78</v>
      </c>
      <c r="C86" s="68">
        <f t="shared" si="19"/>
        <v>7.1276632445941998E-7</v>
      </c>
      <c r="D86" s="68">
        <f t="shared" si="20"/>
        <v>0.9997332569403673</v>
      </c>
      <c r="E86" s="68">
        <f t="shared" si="14"/>
        <v>81.493647583160893</v>
      </c>
      <c r="F86" s="69">
        <f t="shared" si="15"/>
        <v>81</v>
      </c>
      <c r="G86" s="68">
        <f t="shared" si="16"/>
        <v>0.49364758316089308</v>
      </c>
      <c r="H86" s="3">
        <f t="shared" si="17"/>
        <v>0.99973528069282103</v>
      </c>
      <c r="I86" s="3">
        <f t="shared" si="18"/>
        <v>0.89976175262353897</v>
      </c>
      <c r="J86" s="3">
        <f t="shared" si="21"/>
        <v>0.10023824737646103</v>
      </c>
    </row>
    <row r="87" spans="1:10">
      <c r="A87" s="3">
        <f t="shared" si="22"/>
        <v>89</v>
      </c>
      <c r="B87" s="3">
        <v>79</v>
      </c>
      <c r="C87" s="68">
        <f t="shared" si="19"/>
        <v>5.9893533134921394E-7</v>
      </c>
      <c r="D87" s="68">
        <f t="shared" si="20"/>
        <v>0.99973396970669171</v>
      </c>
      <c r="E87" s="68">
        <f t="shared" si="14"/>
        <v>82.532947386036241</v>
      </c>
      <c r="F87" s="69">
        <f t="shared" si="15"/>
        <v>82</v>
      </c>
      <c r="G87" s="68">
        <f t="shared" si="16"/>
        <v>0.53294738603624126</v>
      </c>
      <c r="H87" s="3">
        <f t="shared" si="17"/>
        <v>0.99973568422548953</v>
      </c>
      <c r="I87" s="3">
        <f t="shared" si="18"/>
        <v>0.89976211580294063</v>
      </c>
      <c r="J87" s="3">
        <f t="shared" si="21"/>
        <v>0.10023788419705937</v>
      </c>
    </row>
    <row r="88" spans="1:10">
      <c r="A88" s="3">
        <f t="shared" si="22"/>
        <v>90</v>
      </c>
      <c r="B88" s="3">
        <v>80</v>
      </c>
      <c r="C88" s="68">
        <f t="shared" si="19"/>
        <v>5.0328350092562477E-7</v>
      </c>
      <c r="D88" s="68">
        <f t="shared" si="20"/>
        <v>0.99973456864202304</v>
      </c>
      <c r="E88" s="68">
        <f t="shared" si="14"/>
        <v>83.572247188911589</v>
      </c>
      <c r="F88" s="69">
        <f t="shared" si="15"/>
        <v>83</v>
      </c>
      <c r="G88" s="68">
        <f t="shared" si="16"/>
        <v>0.57224718891158943</v>
      </c>
      <c r="H88" s="3">
        <f t="shared" si="17"/>
        <v>0.99973602108234327</v>
      </c>
      <c r="I88" s="3">
        <f t="shared" si="18"/>
        <v>0.89976241897410891</v>
      </c>
      <c r="J88" s="3">
        <f t="shared" si="21"/>
        <v>0.10023758102589109</v>
      </c>
    </row>
    <row r="89" spans="1:10">
      <c r="A89" s="3">
        <f t="shared" si="22"/>
        <v>91</v>
      </c>
      <c r="B89" s="3">
        <v>81</v>
      </c>
      <c r="C89" s="68">
        <f t="shared" si="19"/>
        <v>4.2290756453023852E-7</v>
      </c>
      <c r="D89" s="68">
        <f t="shared" si="20"/>
        <v>0.99973507192552391</v>
      </c>
      <c r="E89" s="68">
        <f t="shared" si="14"/>
        <v>84.611546991786938</v>
      </c>
      <c r="F89" s="69">
        <f t="shared" si="15"/>
        <v>84</v>
      </c>
      <c r="G89" s="68">
        <f t="shared" si="16"/>
        <v>0.61154699178693761</v>
      </c>
      <c r="H89" s="3">
        <f t="shared" si="17"/>
        <v>0.99973630226791776</v>
      </c>
      <c r="I89" s="3">
        <f t="shared" si="18"/>
        <v>0.89976267204112603</v>
      </c>
      <c r="J89" s="3">
        <f t="shared" si="21"/>
        <v>0.10023732795887397</v>
      </c>
    </row>
    <row r="90" spans="1:10">
      <c r="A90" s="3">
        <f t="shared" si="22"/>
        <v>92</v>
      </c>
      <c r="B90" s="3">
        <v>82</v>
      </c>
      <c r="C90" s="68">
        <f t="shared" si="19"/>
        <v>3.5536791450869277E-7</v>
      </c>
      <c r="D90" s="68">
        <f t="shared" si="20"/>
        <v>0.99973549483308843</v>
      </c>
      <c r="E90" s="68">
        <f t="shared" si="14"/>
        <v>85.650846794662286</v>
      </c>
      <c r="F90" s="69">
        <f t="shared" si="15"/>
        <v>85</v>
      </c>
      <c r="G90" s="68">
        <f t="shared" si="16"/>
        <v>0.65084679466228579</v>
      </c>
      <c r="H90" s="3">
        <f t="shared" si="17"/>
        <v>0.99973653697240361</v>
      </c>
      <c r="I90" s="3">
        <f t="shared" si="18"/>
        <v>0.89976288327516329</v>
      </c>
      <c r="J90" s="3">
        <f t="shared" si="21"/>
        <v>0.10023711672483671</v>
      </c>
    </row>
    <row r="91" spans="1:10">
      <c r="A91" s="3">
        <f t="shared" si="22"/>
        <v>93</v>
      </c>
      <c r="B91" s="3">
        <v>83</v>
      </c>
      <c r="C91" s="68">
        <f t="shared" si="19"/>
        <v>2.9861455611272236E-7</v>
      </c>
      <c r="D91" s="68">
        <f t="shared" si="20"/>
        <v>0.99973585020100297</v>
      </c>
      <c r="E91" s="68">
        <f t="shared" si="14"/>
        <v>86.690146597537648</v>
      </c>
      <c r="F91" s="69">
        <f t="shared" si="15"/>
        <v>86</v>
      </c>
      <c r="G91" s="68">
        <f t="shared" si="16"/>
        <v>0.69014659753764818</v>
      </c>
      <c r="H91" s="3">
        <f t="shared" si="17"/>
        <v>0.99973673287048836</v>
      </c>
      <c r="I91" s="3">
        <f t="shared" si="18"/>
        <v>0.89976305958343961</v>
      </c>
      <c r="J91" s="3">
        <f t="shared" si="21"/>
        <v>0.10023694041656039</v>
      </c>
    </row>
    <row r="92" spans="1:10">
      <c r="A92" s="3">
        <f t="shared" si="22"/>
        <v>94</v>
      </c>
      <c r="B92" s="3">
        <v>84</v>
      </c>
      <c r="C92" s="68">
        <f t="shared" si="19"/>
        <v>2.5092488511211488E-7</v>
      </c>
      <c r="D92" s="68">
        <f t="shared" si="20"/>
        <v>0.99973614881555906</v>
      </c>
      <c r="E92" s="68">
        <f t="shared" si="14"/>
        <v>87.729446400412996</v>
      </c>
      <c r="F92" s="69">
        <f t="shared" si="15"/>
        <v>87</v>
      </c>
      <c r="G92" s="68">
        <f t="shared" si="16"/>
        <v>0.72944640041299635</v>
      </c>
      <c r="H92" s="3">
        <f t="shared" si="17"/>
        <v>0.99973689637102015</v>
      </c>
      <c r="I92" s="3">
        <f t="shared" si="18"/>
        <v>0.89976320673391819</v>
      </c>
      <c r="J92" s="3">
        <f t="shared" si="21"/>
        <v>0.10023679326608181</v>
      </c>
    </row>
    <row r="93" spans="1:10">
      <c r="A93" s="3">
        <f t="shared" si="22"/>
        <v>95</v>
      </c>
      <c r="B93" s="3">
        <v>85</v>
      </c>
      <c r="C93" s="68">
        <f t="shared" si="19"/>
        <v>2.108514025144243E-7</v>
      </c>
      <c r="D93" s="68">
        <f t="shared" si="20"/>
        <v>0.99973639974044415</v>
      </c>
      <c r="E93" s="68">
        <f t="shared" si="14"/>
        <v>88.768746203288345</v>
      </c>
      <c r="F93" s="69">
        <f t="shared" si="15"/>
        <v>88</v>
      </c>
      <c r="G93" s="68">
        <f t="shared" si="16"/>
        <v>0.76874620328834453</v>
      </c>
      <c r="H93" s="3">
        <f t="shared" si="17"/>
        <v>0.99973703282558202</v>
      </c>
      <c r="I93" s="3">
        <f t="shared" si="18"/>
        <v>0.89976332954302385</v>
      </c>
      <c r="J93" s="3">
        <f t="shared" si="21"/>
        <v>0.10023667045697615</v>
      </c>
    </row>
    <row r="94" spans="1:10">
      <c r="A94" s="3">
        <f t="shared" si="22"/>
        <v>96</v>
      </c>
      <c r="B94" s="3">
        <v>86</v>
      </c>
      <c r="C94" s="68">
        <f t="shared" si="19"/>
        <v>1.7717777940573145E-7</v>
      </c>
      <c r="D94" s="68">
        <f t="shared" si="20"/>
        <v>0.99973661059184671</v>
      </c>
      <c r="E94" s="68">
        <f t="shared" si="14"/>
        <v>89.808046006163693</v>
      </c>
      <c r="F94" s="69">
        <f t="shared" si="15"/>
        <v>89</v>
      </c>
      <c r="G94" s="68">
        <f t="shared" si="16"/>
        <v>0.80804600616369271</v>
      </c>
      <c r="H94" s="3">
        <f t="shared" si="17"/>
        <v>0.99973714670273028</v>
      </c>
      <c r="I94" s="3">
        <f t="shared" si="18"/>
        <v>0.89976343203245723</v>
      </c>
      <c r="J94" s="3">
        <f t="shared" si="21"/>
        <v>0.10023656796754277</v>
      </c>
    </row>
    <row r="95" spans="1:10">
      <c r="A95" s="3">
        <f t="shared" si="22"/>
        <v>97</v>
      </c>
      <c r="B95" s="3">
        <v>87</v>
      </c>
      <c r="C95" s="68">
        <f t="shared" si="19"/>
        <v>1.4888193837238359E-7</v>
      </c>
      <c r="D95" s="68">
        <f t="shared" si="20"/>
        <v>0.99973678776962616</v>
      </c>
      <c r="E95" s="68">
        <f t="shared" si="14"/>
        <v>90.847345809039041</v>
      </c>
      <c r="F95" s="69">
        <f t="shared" si="15"/>
        <v>90</v>
      </c>
      <c r="G95" s="68">
        <f t="shared" si="16"/>
        <v>0.84734580903904089</v>
      </c>
      <c r="H95" s="3">
        <f t="shared" si="17"/>
        <v>0.99973724173354628</v>
      </c>
      <c r="I95" s="3">
        <f t="shared" si="18"/>
        <v>0.89976351756019168</v>
      </c>
      <c r="J95" s="3">
        <f t="shared" si="21"/>
        <v>0.10023648243980832</v>
      </c>
    </row>
    <row r="96" spans="1:10">
      <c r="A96" s="3">
        <f t="shared" si="22"/>
        <v>98</v>
      </c>
      <c r="B96" s="3">
        <v>88</v>
      </c>
      <c r="C96" s="68">
        <f t="shared" si="19"/>
        <v>1.251050309340423E-7</v>
      </c>
      <c r="D96" s="68">
        <f t="shared" si="20"/>
        <v>0.99973693665156449</v>
      </c>
      <c r="E96" s="68">
        <f t="shared" si="14"/>
        <v>91.886645611914389</v>
      </c>
      <c r="F96" s="69">
        <f t="shared" si="15"/>
        <v>91</v>
      </c>
      <c r="G96" s="68">
        <f t="shared" si="16"/>
        <v>0.88664561191438906</v>
      </c>
      <c r="H96" s="3">
        <f t="shared" si="17"/>
        <v>0.99973732103321966</v>
      </c>
      <c r="I96" s="3">
        <f t="shared" si="18"/>
        <v>0.89976358892989772</v>
      </c>
      <c r="J96" s="3">
        <f t="shared" si="21"/>
        <v>0.10023641107010228</v>
      </c>
    </row>
    <row r="97" spans="1:10">
      <c r="A97" s="3">
        <f t="shared" si="22"/>
        <v>99</v>
      </c>
      <c r="B97" s="3">
        <v>89</v>
      </c>
      <c r="C97" s="68">
        <f t="shared" si="19"/>
        <v>1.0512536937682117E-7</v>
      </c>
      <c r="D97" s="68">
        <f t="shared" si="20"/>
        <v>0.99973706175659538</v>
      </c>
      <c r="E97" s="68">
        <f t="shared" si="14"/>
        <v>92.925945414789737</v>
      </c>
      <c r="F97" s="69">
        <f t="shared" si="15"/>
        <v>92</v>
      </c>
      <c r="G97" s="68">
        <f t="shared" si="16"/>
        <v>0.92594541478973724</v>
      </c>
      <c r="H97" s="3">
        <f t="shared" si="17"/>
        <v>0.99973738720260608</v>
      </c>
      <c r="I97" s="3">
        <f t="shared" si="18"/>
        <v>0.89976364848234547</v>
      </c>
      <c r="J97" s="3">
        <f t="shared" si="21"/>
        <v>0.10023635151765453</v>
      </c>
    </row>
    <row r="98" spans="1:10">
      <c r="A98" s="3">
        <f t="shared" si="22"/>
        <v>100</v>
      </c>
      <c r="B98" s="3">
        <v>90</v>
      </c>
      <c r="C98" s="68">
        <f t="shared" si="19"/>
        <v>8.833652175347415E-8</v>
      </c>
      <c r="D98" s="68">
        <f t="shared" si="20"/>
        <v>0.99973716688196479</v>
      </c>
      <c r="E98" s="68">
        <f t="shared" si="14"/>
        <v>93.9652452176651</v>
      </c>
      <c r="F98" s="69">
        <f t="shared" si="15"/>
        <v>93</v>
      </c>
      <c r="G98" s="68">
        <f t="shared" si="16"/>
        <v>0.96524521766509963</v>
      </c>
      <c r="H98" s="3">
        <f t="shared" si="17"/>
        <v>0.9997374424130564</v>
      </c>
      <c r="I98" s="3">
        <f t="shared" si="18"/>
        <v>0.89976369817175073</v>
      </c>
      <c r="J98" s="3">
        <f t="shared" si="21"/>
        <v>0.10023630182824927</v>
      </c>
    </row>
    <row r="99" spans="1:10">
      <c r="A99" s="3">
        <f t="shared" si="22"/>
        <v>101</v>
      </c>
      <c r="B99" s="3">
        <v>91</v>
      </c>
      <c r="C99" s="68">
        <f t="shared" si="19"/>
        <v>7.4228905179969655E-8</v>
      </c>
      <c r="D99" s="68">
        <f t="shared" si="20"/>
        <v>0.99973725521848655</v>
      </c>
      <c r="E99" s="68">
        <f t="shared" si="14"/>
        <v>95.004545020540448</v>
      </c>
      <c r="F99" s="69">
        <f t="shared" si="15"/>
        <v>95</v>
      </c>
      <c r="G99" s="68">
        <f t="shared" si="16"/>
        <v>4.5450205404478083E-3</v>
      </c>
      <c r="H99" s="3">
        <f t="shared" si="17"/>
        <v>0.99973748844529875</v>
      </c>
      <c r="I99" s="3">
        <f t="shared" si="18"/>
        <v>0.89976373960076894</v>
      </c>
      <c r="J99" s="3">
        <f t="shared" si="21"/>
        <v>0.10023626039923106</v>
      </c>
    </row>
    <row r="100" spans="1:10">
      <c r="A100" s="3">
        <f t="shared" si="22"/>
        <v>102</v>
      </c>
      <c r="B100" s="3">
        <v>92</v>
      </c>
      <c r="C100" s="68">
        <f t="shared" si="19"/>
        <v>6.2374318739681357E-8</v>
      </c>
      <c r="D100" s="68">
        <f t="shared" si="20"/>
        <v>0.99973732944739169</v>
      </c>
      <c r="E100" s="68">
        <f t="shared" si="14"/>
        <v>96.043844823415796</v>
      </c>
      <c r="F100" s="69">
        <f t="shared" si="15"/>
        <v>96</v>
      </c>
      <c r="G100" s="68">
        <f t="shared" si="16"/>
        <v>4.3844823415795986E-2</v>
      </c>
      <c r="H100" s="3">
        <f t="shared" si="17"/>
        <v>0.99973752664931603</v>
      </c>
      <c r="I100" s="3">
        <f t="shared" si="18"/>
        <v>0.89976377398438445</v>
      </c>
      <c r="J100" s="3">
        <f t="shared" si="21"/>
        <v>0.10023622601561555</v>
      </c>
    </row>
    <row r="101" spans="1:10">
      <c r="A101" s="3">
        <f t="shared" si="22"/>
        <v>103</v>
      </c>
      <c r="B101" s="3">
        <v>93</v>
      </c>
      <c r="C101" s="68">
        <f t="shared" si="19"/>
        <v>5.2412946530746123E-8</v>
      </c>
      <c r="D101" s="68">
        <f t="shared" si="20"/>
        <v>0.9997373918217104</v>
      </c>
      <c r="E101" s="68">
        <f t="shared" si="14"/>
        <v>97.083144626291144</v>
      </c>
      <c r="F101" s="69">
        <f t="shared" si="15"/>
        <v>97</v>
      </c>
      <c r="G101" s="68">
        <f t="shared" si="16"/>
        <v>8.3144626291144164E-2</v>
      </c>
      <c r="H101" s="3">
        <f t="shared" si="17"/>
        <v>0.99973755855685098</v>
      </c>
      <c r="I101" s="3">
        <f t="shared" si="18"/>
        <v>0.89976380270116585</v>
      </c>
      <c r="J101" s="3">
        <f t="shared" si="21"/>
        <v>0.10023619729883415</v>
      </c>
    </row>
    <row r="102" spans="1:10">
      <c r="A102" s="3">
        <f t="shared" si="22"/>
        <v>104</v>
      </c>
      <c r="B102" s="3">
        <v>94</v>
      </c>
      <c r="C102" s="68">
        <f t="shared" si="19"/>
        <v>4.4042436367070481E-8</v>
      </c>
      <c r="D102" s="68">
        <f t="shared" si="20"/>
        <v>0.99973744423465694</v>
      </c>
      <c r="E102" s="68">
        <f t="shared" si="14"/>
        <v>98.122444429166492</v>
      </c>
      <c r="F102" s="69">
        <f t="shared" si="15"/>
        <v>98</v>
      </c>
      <c r="G102" s="68">
        <f t="shared" si="16"/>
        <v>0.12244442916649234</v>
      </c>
      <c r="H102" s="3">
        <f t="shared" si="17"/>
        <v>0.9997375852046424</v>
      </c>
      <c r="I102" s="3">
        <f t="shared" si="18"/>
        <v>0.8997638266841782</v>
      </c>
      <c r="J102" s="3">
        <f t="shared" si="21"/>
        <v>0.1002361733158218</v>
      </c>
    </row>
    <row r="103" spans="1:10">
      <c r="A103" s="3">
        <f t="shared" si="22"/>
        <v>105</v>
      </c>
      <c r="B103" s="3">
        <v>95</v>
      </c>
      <c r="C103" s="68">
        <f t="shared" si="19"/>
        <v>3.7008722644660975E-8</v>
      </c>
      <c r="D103" s="68">
        <f t="shared" si="20"/>
        <v>0.9997374882770933</v>
      </c>
      <c r="E103" s="68">
        <f t="shared" si="14"/>
        <v>99.161744232041841</v>
      </c>
      <c r="F103" s="69">
        <f t="shared" si="15"/>
        <v>99</v>
      </c>
      <c r="G103" s="68">
        <f t="shared" si="16"/>
        <v>0.16174423204184052</v>
      </c>
      <c r="H103" s="3">
        <f t="shared" si="17"/>
        <v>0.99973760745888085</v>
      </c>
      <c r="I103" s="3">
        <f t="shared" si="18"/>
        <v>0.89976384671299281</v>
      </c>
      <c r="J103" s="3">
        <f t="shared" si="21"/>
        <v>0.10023615328700719</v>
      </c>
    </row>
    <row r="104" spans="1:10">
      <c r="A104" s="3">
        <f t="shared" si="22"/>
        <v>106</v>
      </c>
      <c r="B104" s="3">
        <v>96</v>
      </c>
      <c r="C104" s="68">
        <f t="shared" si="19"/>
        <v>3.1098314824668365E-8</v>
      </c>
      <c r="D104" s="68">
        <f t="shared" si="20"/>
        <v>0.99973752528581594</v>
      </c>
      <c r="E104" s="68">
        <f t="shared" ref="E104:E128" si="23">MAX(0,(A104-$B$4)/$B$6)</f>
        <v>100.20104403491719</v>
      </c>
      <c r="F104" s="69">
        <f t="shared" si="15"/>
        <v>100</v>
      </c>
      <c r="G104" s="68">
        <f t="shared" si="16"/>
        <v>0.2010440349171887</v>
      </c>
      <c r="H104" s="3">
        <f t="shared" si="17"/>
        <v>0.99973762604324035</v>
      </c>
      <c r="I104" s="3">
        <f t="shared" si="18"/>
        <v>0.89976386343891634</v>
      </c>
      <c r="J104" s="3">
        <f t="shared" si="21"/>
        <v>0.10023613656108366</v>
      </c>
    </row>
    <row r="105" spans="1:10">
      <c r="A105" s="3">
        <f t="shared" si="22"/>
        <v>107</v>
      </c>
      <c r="B105" s="3">
        <v>97</v>
      </c>
      <c r="C105" s="68">
        <f t="shared" si="19"/>
        <v>2.6131817469610858E-8</v>
      </c>
      <c r="D105" s="68">
        <f t="shared" si="20"/>
        <v>0.99973755638413075</v>
      </c>
      <c r="E105" s="68">
        <f t="shared" si="23"/>
        <v>101.24034383779254</v>
      </c>
      <c r="F105" s="69">
        <f t="shared" si="15"/>
        <v>101</v>
      </c>
      <c r="G105" s="68">
        <f t="shared" si="16"/>
        <v>0.24034383779253687</v>
      </c>
      <c r="H105" s="3">
        <f t="shared" si="17"/>
        <v>0.99973764156230682</v>
      </c>
      <c r="I105" s="3">
        <f t="shared" si="18"/>
        <v>0.89976387740607611</v>
      </c>
      <c r="J105" s="3">
        <f t="shared" si="21"/>
        <v>0.10023612259392389</v>
      </c>
    </row>
    <row r="106" spans="1:10">
      <c r="A106" s="3">
        <f t="shared" si="22"/>
        <v>108</v>
      </c>
      <c r="B106" s="3">
        <v>98</v>
      </c>
      <c r="C106" s="68">
        <f t="shared" si="19"/>
        <v>2.1958485149913628E-8</v>
      </c>
      <c r="D106" s="68">
        <f t="shared" si="20"/>
        <v>0.99973758251594824</v>
      </c>
      <c r="E106" s="68">
        <f t="shared" si="23"/>
        <v>102.2796436406679</v>
      </c>
      <c r="F106" s="69">
        <f t="shared" si="15"/>
        <v>102</v>
      </c>
      <c r="G106" s="68">
        <f t="shared" si="16"/>
        <v>0.27964364066789926</v>
      </c>
      <c r="H106" s="3">
        <f t="shared" si="17"/>
        <v>0.99973765452115815</v>
      </c>
      <c r="I106" s="3">
        <f t="shared" si="18"/>
        <v>0.89976388906904237</v>
      </c>
      <c r="J106" s="3">
        <f t="shared" si="21"/>
        <v>0.10023611093095763</v>
      </c>
    </row>
    <row r="107" spans="1:10">
      <c r="A107" s="3">
        <f t="shared" si="22"/>
        <v>109</v>
      </c>
      <c r="B107" s="3">
        <v>99</v>
      </c>
      <c r="C107" s="68">
        <f t="shared" si="19"/>
        <v>1.8451646948765752E-8</v>
      </c>
      <c r="D107" s="68">
        <f t="shared" si="20"/>
        <v>0.99973760447443338</v>
      </c>
      <c r="E107" s="68">
        <f t="shared" si="23"/>
        <v>103.31894344354325</v>
      </c>
      <c r="F107" s="69">
        <f t="shared" si="15"/>
        <v>103</v>
      </c>
      <c r="G107" s="68">
        <f t="shared" si="16"/>
        <v>0.31894344354324744</v>
      </c>
      <c r="H107" s="3">
        <f t="shared" si="17"/>
        <v>0.99973766534172803</v>
      </c>
      <c r="I107" s="3">
        <f t="shared" si="18"/>
        <v>0.89976389880755525</v>
      </c>
      <c r="J107" s="3">
        <f t="shared" si="21"/>
        <v>0.10023610119244475</v>
      </c>
    </row>
    <row r="108" spans="1:10">
      <c r="A108" s="3">
        <f t="shared" si="22"/>
        <v>110</v>
      </c>
      <c r="B108" s="3">
        <v>100</v>
      </c>
      <c r="C108" s="68">
        <f t="shared" si="19"/>
        <v>1.5504861687745732E-8</v>
      </c>
      <c r="D108" s="68">
        <f t="shared" si="20"/>
        <v>0.99973762292608037</v>
      </c>
      <c r="E108" s="68">
        <f t="shared" si="23"/>
        <v>104.3582432464186</v>
      </c>
      <c r="F108" s="69">
        <f t="shared" si="15"/>
        <v>104</v>
      </c>
      <c r="G108" s="68">
        <f t="shared" si="16"/>
        <v>0.35824324641859562</v>
      </c>
      <c r="H108" s="3">
        <f t="shared" si="17"/>
        <v>0.99973767437648031</v>
      </c>
      <c r="I108" s="3">
        <f t="shared" si="18"/>
        <v>0.89976390693883235</v>
      </c>
      <c r="J108" s="3">
        <f t="shared" si="21"/>
        <v>0.10023609306116765</v>
      </c>
    </row>
    <row r="109" spans="1:10">
      <c r="A109" s="3">
        <f t="shared" si="22"/>
        <v>111</v>
      </c>
      <c r="B109" s="3">
        <v>101</v>
      </c>
      <c r="C109" s="68">
        <f t="shared" si="19"/>
        <v>1.3028687174841601E-8</v>
      </c>
      <c r="D109" s="68">
        <f t="shared" si="20"/>
        <v>0.9997376384309421</v>
      </c>
      <c r="E109" s="68">
        <f t="shared" si="23"/>
        <v>105.39754304929394</v>
      </c>
      <c r="F109" s="69">
        <f t="shared" si="15"/>
        <v>105</v>
      </c>
      <c r="G109" s="68">
        <f t="shared" si="16"/>
        <v>0.3975430492939438</v>
      </c>
      <c r="H109" s="3">
        <f t="shared" si="17"/>
        <v>0.99973768191983658</v>
      </c>
      <c r="I109" s="3">
        <f t="shared" si="18"/>
        <v>0.89976391372785292</v>
      </c>
      <c r="J109" s="3">
        <f t="shared" si="21"/>
        <v>0.10023608627214708</v>
      </c>
    </row>
    <row r="110" spans="1:10">
      <c r="A110" s="3">
        <f t="shared" si="22"/>
        <v>112</v>
      </c>
      <c r="B110" s="3">
        <v>102</v>
      </c>
      <c r="C110" s="68">
        <f t="shared" si="19"/>
        <v>1.0947965413585252E-8</v>
      </c>
      <c r="D110" s="68">
        <f t="shared" si="20"/>
        <v>0.99973765145962923</v>
      </c>
      <c r="E110" s="68">
        <f t="shared" si="23"/>
        <v>106.43684285216929</v>
      </c>
      <c r="F110" s="69">
        <f t="shared" si="15"/>
        <v>106</v>
      </c>
      <c r="G110" s="68">
        <f t="shared" si="16"/>
        <v>0.43684285216929197</v>
      </c>
      <c r="H110" s="3">
        <f t="shared" si="17"/>
        <v>0.99973768821772591</v>
      </c>
      <c r="I110" s="3">
        <f t="shared" si="18"/>
        <v>0.89976391939595335</v>
      </c>
      <c r="J110" s="3">
        <f t="shared" si="21"/>
        <v>0.10023608060404665</v>
      </c>
    </row>
    <row r="111" spans="1:10">
      <c r="A111" s="3">
        <f t="shared" si="22"/>
        <v>113</v>
      </c>
      <c r="B111" s="3">
        <v>103</v>
      </c>
      <c r="C111" s="68">
        <f t="shared" si="19"/>
        <v>9.1995413727098201E-9</v>
      </c>
      <c r="D111" s="68">
        <f t="shared" si="20"/>
        <v>0.99973766240759465</v>
      </c>
      <c r="E111" s="68">
        <f t="shared" si="23"/>
        <v>107.47614265504464</v>
      </c>
      <c r="F111" s="69">
        <f t="shared" si="15"/>
        <v>107</v>
      </c>
      <c r="G111" s="68">
        <f t="shared" si="16"/>
        <v>0.47614265504464015</v>
      </c>
      <c r="H111" s="3">
        <f t="shared" si="17"/>
        <v>0.99973769347556429</v>
      </c>
      <c r="I111" s="3">
        <f t="shared" si="18"/>
        <v>0.89976392412800787</v>
      </c>
      <c r="J111" s="3">
        <f t="shared" si="21"/>
        <v>0.10023607587199213</v>
      </c>
    </row>
    <row r="112" spans="1:10">
      <c r="A112" s="3">
        <f t="shared" si="22"/>
        <v>114</v>
      </c>
      <c r="B112" s="3">
        <v>104</v>
      </c>
      <c r="C112" s="68">
        <f t="shared" si="19"/>
        <v>7.730346075369908E-9</v>
      </c>
      <c r="D112" s="68">
        <f t="shared" si="20"/>
        <v>0.999737671607136</v>
      </c>
      <c r="E112" s="68">
        <f t="shared" si="23"/>
        <v>108.51544245791999</v>
      </c>
      <c r="F112" s="69">
        <f t="shared" si="15"/>
        <v>108</v>
      </c>
      <c r="G112" s="68">
        <f t="shared" si="16"/>
        <v>0.51544245791998833</v>
      </c>
      <c r="H112" s="3">
        <f t="shared" si="17"/>
        <v>0.99973769786492228</v>
      </c>
      <c r="I112" s="3">
        <f t="shared" si="18"/>
        <v>0.89976392807843009</v>
      </c>
      <c r="J112" s="3">
        <f t="shared" si="21"/>
        <v>0.10023607192156991</v>
      </c>
    </row>
    <row r="113" spans="1:10">
      <c r="A113" s="3">
        <f t="shared" si="22"/>
        <v>115</v>
      </c>
      <c r="B113" s="3">
        <v>105</v>
      </c>
      <c r="C113" s="68">
        <f t="shared" si="19"/>
        <v>6.4957858249602456E-9</v>
      </c>
      <c r="D113" s="68">
        <f t="shared" si="20"/>
        <v>0.99973767933748203</v>
      </c>
      <c r="E113" s="68">
        <f t="shared" si="23"/>
        <v>109.55474226079535</v>
      </c>
      <c r="F113" s="69">
        <f t="shared" si="15"/>
        <v>109</v>
      </c>
      <c r="G113" s="68">
        <f t="shared" si="16"/>
        <v>0.55474226079535072</v>
      </c>
      <c r="H113" s="3">
        <f t="shared" si="17"/>
        <v>0.99973770152909636</v>
      </c>
      <c r="I113" s="3">
        <f t="shared" si="18"/>
        <v>0.89976393137618671</v>
      </c>
      <c r="J113" s="3">
        <f t="shared" si="21"/>
        <v>0.10023606862381329</v>
      </c>
    </row>
    <row r="114" spans="1:10">
      <c r="A114" s="3">
        <f t="shared" si="22"/>
        <v>116</v>
      </c>
      <c r="B114" s="3">
        <v>106</v>
      </c>
      <c r="C114" s="68">
        <f t="shared" si="19"/>
        <v>5.4583886765682941E-9</v>
      </c>
      <c r="D114" s="68">
        <f t="shared" si="20"/>
        <v>0.99973768583326783</v>
      </c>
      <c r="E114" s="68">
        <f t="shared" si="23"/>
        <v>110.5940420636707</v>
      </c>
      <c r="F114" s="69">
        <f t="shared" si="15"/>
        <v>110</v>
      </c>
      <c r="G114" s="68">
        <f t="shared" si="16"/>
        <v>0.59404206367069889</v>
      </c>
      <c r="H114" s="3">
        <f t="shared" si="17"/>
        <v>0.99973770458776379</v>
      </c>
      <c r="I114" s="3">
        <f t="shared" si="18"/>
        <v>0.89976393412898747</v>
      </c>
      <c r="J114" s="3">
        <f t="shared" si="21"/>
        <v>0.10023606587101253</v>
      </c>
    </row>
    <row r="115" spans="1:10">
      <c r="A115" s="3">
        <f t="shared" si="22"/>
        <v>117</v>
      </c>
      <c r="B115" s="3">
        <v>107</v>
      </c>
      <c r="C115" s="68">
        <f t="shared" si="19"/>
        <v>4.5866670711346091E-9</v>
      </c>
      <c r="D115" s="68">
        <f t="shared" si="20"/>
        <v>0.99973769129165646</v>
      </c>
      <c r="E115" s="68">
        <f t="shared" si="23"/>
        <v>111.63334186654605</v>
      </c>
      <c r="F115" s="69">
        <f t="shared" si="15"/>
        <v>111</v>
      </c>
      <c r="G115" s="68">
        <f t="shared" si="16"/>
        <v>0.63334186654604707</v>
      </c>
      <c r="H115" s="3">
        <f t="shared" si="17"/>
        <v>0.99973770714087207</v>
      </c>
      <c r="I115" s="3">
        <f t="shared" si="18"/>
        <v>0.89976393642678487</v>
      </c>
      <c r="J115" s="3">
        <f t="shared" si="21"/>
        <v>0.10023606357321513</v>
      </c>
    </row>
    <row r="116" spans="1:10">
      <c r="A116" s="3">
        <f t="shared" si="22"/>
        <v>118</v>
      </c>
      <c r="B116" s="3">
        <v>108</v>
      </c>
      <c r="C116" s="68">
        <f t="shared" si="19"/>
        <v>3.8541621104667312E-9</v>
      </c>
      <c r="D116" s="68">
        <f t="shared" si="20"/>
        <v>0.99973769587832351</v>
      </c>
      <c r="E116" s="68">
        <f t="shared" si="23"/>
        <v>112.6726416694214</v>
      </c>
      <c r="F116" s="69">
        <f t="shared" si="15"/>
        <v>112</v>
      </c>
      <c r="G116" s="68">
        <f t="shared" si="16"/>
        <v>0.67264166942139525</v>
      </c>
      <c r="H116" s="3">
        <f t="shared" si="17"/>
        <v>0.99973770927188843</v>
      </c>
      <c r="I116" s="3">
        <f t="shared" si="18"/>
        <v>0.89976393834469959</v>
      </c>
      <c r="J116" s="3">
        <f t="shared" si="21"/>
        <v>0.10023606165530041</v>
      </c>
    </row>
    <row r="117" spans="1:10">
      <c r="A117" s="3">
        <f t="shared" si="22"/>
        <v>119</v>
      </c>
      <c r="B117" s="3">
        <v>109</v>
      </c>
      <c r="C117" s="68">
        <f t="shared" si="19"/>
        <v>3.2386404644980182E-9</v>
      </c>
      <c r="D117" s="68">
        <f t="shared" si="20"/>
        <v>0.99973769973248561</v>
      </c>
      <c r="E117" s="68">
        <f t="shared" si="23"/>
        <v>113.71194147229674</v>
      </c>
      <c r="F117" s="69">
        <f t="shared" si="15"/>
        <v>113</v>
      </c>
      <c r="G117" s="68">
        <f t="shared" si="16"/>
        <v>0.71194147229674343</v>
      </c>
      <c r="H117" s="3">
        <f t="shared" si="17"/>
        <v>0.99973771105051434</v>
      </c>
      <c r="I117" s="3">
        <f t="shared" si="18"/>
        <v>0.89976393994546289</v>
      </c>
      <c r="J117" s="3">
        <f t="shared" si="21"/>
        <v>0.10023606005453711</v>
      </c>
    </row>
    <row r="118" spans="1:10">
      <c r="A118" s="3">
        <f t="shared" si="22"/>
        <v>120</v>
      </c>
      <c r="B118" s="3">
        <v>110</v>
      </c>
      <c r="C118" s="68">
        <f t="shared" si="19"/>
        <v>2.7214195349488343E-9</v>
      </c>
      <c r="D118" s="68">
        <f t="shared" si="20"/>
        <v>0.99973770297112607</v>
      </c>
      <c r="E118" s="68">
        <f t="shared" si="23"/>
        <v>114.75124127517209</v>
      </c>
      <c r="F118" s="69">
        <f t="shared" si="15"/>
        <v>114</v>
      </c>
      <c r="G118" s="68">
        <f t="shared" si="16"/>
        <v>0.7512412751720916</v>
      </c>
      <c r="H118" s="3">
        <f t="shared" si="17"/>
        <v>0.9997377125349538</v>
      </c>
      <c r="I118" s="3">
        <f t="shared" si="18"/>
        <v>0.89976394128145842</v>
      </c>
      <c r="J118" s="3">
        <f t="shared" si="21"/>
        <v>0.10023605871854158</v>
      </c>
    </row>
    <row r="119" spans="1:10">
      <c r="A119" s="3">
        <f t="shared" si="22"/>
        <v>121</v>
      </c>
      <c r="B119" s="3">
        <v>111</v>
      </c>
      <c r="C119" s="68">
        <f t="shared" si="19"/>
        <v>2.2868003924446147E-9</v>
      </c>
      <c r="D119" s="68">
        <f t="shared" si="20"/>
        <v>0.99973770569254561</v>
      </c>
      <c r="E119" s="68">
        <f t="shared" si="23"/>
        <v>115.79054107804744</v>
      </c>
      <c r="F119" s="69">
        <f t="shared" si="15"/>
        <v>115</v>
      </c>
      <c r="G119" s="68">
        <f t="shared" si="16"/>
        <v>0.79054107804743978</v>
      </c>
      <c r="H119" s="3">
        <f t="shared" si="17"/>
        <v>0.99973771377380771</v>
      </c>
      <c r="I119" s="3">
        <f t="shared" si="18"/>
        <v>0.89976394239642699</v>
      </c>
      <c r="J119" s="3">
        <f t="shared" si="21"/>
        <v>0.10023605760357301</v>
      </c>
    </row>
    <row r="120" spans="1:10">
      <c r="A120" s="3">
        <f t="shared" si="22"/>
        <v>122</v>
      </c>
      <c r="B120" s="3">
        <v>112</v>
      </c>
      <c r="C120" s="68">
        <f t="shared" si="19"/>
        <v>1.9215912753353214E-9</v>
      </c>
      <c r="D120" s="68">
        <f t="shared" si="20"/>
        <v>0.99973770797934602</v>
      </c>
      <c r="E120" s="68">
        <f t="shared" si="23"/>
        <v>116.82984088092279</v>
      </c>
      <c r="F120" s="69">
        <f t="shared" si="15"/>
        <v>116</v>
      </c>
      <c r="G120" s="68">
        <f t="shared" si="16"/>
        <v>0.82984088092278796</v>
      </c>
      <c r="H120" s="3">
        <f t="shared" si="17"/>
        <v>0.99973771480765705</v>
      </c>
      <c r="I120" s="3">
        <f t="shared" si="18"/>
        <v>0.89976394332689136</v>
      </c>
      <c r="J120" s="3">
        <f t="shared" si="21"/>
        <v>0.10023605667310864</v>
      </c>
    </row>
    <row r="121" spans="1:10">
      <c r="A121" s="3">
        <f t="shared" si="22"/>
        <v>123</v>
      </c>
      <c r="B121" s="3">
        <v>113</v>
      </c>
      <c r="C121" s="68">
        <f t="shared" si="19"/>
        <v>1.6147071872318033E-9</v>
      </c>
      <c r="D121" s="68">
        <f t="shared" si="20"/>
        <v>0.99973770990093735</v>
      </c>
      <c r="E121" s="68">
        <f t="shared" si="23"/>
        <v>117.86914068379815</v>
      </c>
      <c r="F121" s="69">
        <f t="shared" si="15"/>
        <v>117</v>
      </c>
      <c r="G121" s="68">
        <f t="shared" si="16"/>
        <v>0.86914068379815035</v>
      </c>
      <c r="H121" s="3">
        <f t="shared" si="17"/>
        <v>0.99973771567038427</v>
      </c>
      <c r="I121" s="3">
        <f t="shared" si="18"/>
        <v>0.89976394410334581</v>
      </c>
      <c r="J121" s="3">
        <f t="shared" si="21"/>
        <v>0.10023605589665419</v>
      </c>
    </row>
    <row r="122" spans="1:10">
      <c r="A122" s="3">
        <f t="shared" si="22"/>
        <v>124</v>
      </c>
      <c r="B122" s="3">
        <v>114</v>
      </c>
      <c r="C122" s="68">
        <f t="shared" si="19"/>
        <v>1.3568334400576714E-9</v>
      </c>
      <c r="D122" s="68">
        <f t="shared" si="20"/>
        <v>0.9997377115156445</v>
      </c>
      <c r="E122" s="68">
        <f t="shared" si="23"/>
        <v>118.9084404866735</v>
      </c>
      <c r="F122" s="69">
        <f t="shared" si="15"/>
        <v>118</v>
      </c>
      <c r="G122" s="68">
        <f t="shared" si="16"/>
        <v>0.90844048667349853</v>
      </c>
      <c r="H122" s="3">
        <f t="shared" si="17"/>
        <v>0.99973771639027864</v>
      </c>
      <c r="I122" s="3">
        <f t="shared" si="18"/>
        <v>0.89976394475125077</v>
      </c>
      <c r="J122" s="3">
        <f t="shared" si="21"/>
        <v>0.10023605524874923</v>
      </c>
    </row>
    <row r="123" spans="1:10">
      <c r="A123" s="3">
        <f t="shared" si="22"/>
        <v>125</v>
      </c>
      <c r="B123" s="3">
        <v>115</v>
      </c>
      <c r="C123" s="68">
        <f t="shared" si="19"/>
        <v>1.1401429303196873E-9</v>
      </c>
      <c r="D123" s="68">
        <f t="shared" si="20"/>
        <v>0.99973771287247792</v>
      </c>
      <c r="E123" s="68">
        <f t="shared" si="23"/>
        <v>119.94774028954885</v>
      </c>
      <c r="F123" s="69">
        <f t="shared" si="15"/>
        <v>119</v>
      </c>
      <c r="G123" s="68">
        <f t="shared" si="16"/>
        <v>0.9477402895488467</v>
      </c>
      <c r="H123" s="3">
        <f t="shared" si="17"/>
        <v>0.99973771699095781</v>
      </c>
      <c r="I123" s="3">
        <f t="shared" si="18"/>
        <v>0.8997639452918621</v>
      </c>
      <c r="J123" s="3">
        <f t="shared" si="21"/>
        <v>0.1002360547081379</v>
      </c>
    </row>
    <row r="124" spans="1:10">
      <c r="A124" s="3">
        <f t="shared" si="22"/>
        <v>126</v>
      </c>
      <c r="B124" s="3">
        <v>116</v>
      </c>
      <c r="C124" s="68">
        <f t="shared" si="19"/>
        <v>9.5805856723483379E-10</v>
      </c>
      <c r="D124" s="68">
        <f t="shared" si="20"/>
        <v>0.9997377140126209</v>
      </c>
      <c r="E124" s="68">
        <f t="shared" si="23"/>
        <v>120.98704009242419</v>
      </c>
      <c r="F124" s="69">
        <f t="shared" si="15"/>
        <v>120</v>
      </c>
      <c r="G124" s="68">
        <f t="shared" si="16"/>
        <v>0.98704009242419488</v>
      </c>
      <c r="H124" s="3">
        <f t="shared" si="17"/>
        <v>0.99973771749213891</v>
      </c>
      <c r="I124" s="3">
        <f t="shared" si="18"/>
        <v>0.89976394574292506</v>
      </c>
      <c r="J124" s="3">
        <f t="shared" si="21"/>
        <v>0.10023605425707494</v>
      </c>
    </row>
    <row r="125" spans="1:10">
      <c r="A125" s="3">
        <f t="shared" si="22"/>
        <v>127</v>
      </c>
      <c r="B125" s="3">
        <v>117</v>
      </c>
      <c r="C125" s="68">
        <f t="shared" si="19"/>
        <v>8.0505364182251578E-10</v>
      </c>
      <c r="D125" s="68">
        <f t="shared" si="20"/>
        <v>0.99973771497067943</v>
      </c>
      <c r="E125" s="68">
        <f t="shared" si="23"/>
        <v>122.02633989529954</v>
      </c>
      <c r="F125" s="69">
        <f t="shared" si="15"/>
        <v>122</v>
      </c>
      <c r="G125" s="68">
        <f t="shared" si="16"/>
        <v>2.6339895299543059E-2</v>
      </c>
      <c r="H125" s="3" t="e">
        <f t="shared" si="17"/>
        <v>#REF!</v>
      </c>
      <c r="I125" s="3" t="e">
        <f t="shared" si="18"/>
        <v>#REF!</v>
      </c>
      <c r="J125" s="3" t="e">
        <f t="shared" si="21"/>
        <v>#REF!</v>
      </c>
    </row>
    <row r="126" spans="1:10">
      <c r="A126" s="3">
        <f t="shared" si="22"/>
        <v>128</v>
      </c>
      <c r="B126" s="3">
        <v>118</v>
      </c>
      <c r="C126" s="68">
        <f t="shared" si="19"/>
        <v>6.7648407767208484E-10</v>
      </c>
      <c r="D126" s="68">
        <f t="shared" si="20"/>
        <v>0.99973771577573312</v>
      </c>
      <c r="E126" s="68">
        <f t="shared" si="23"/>
        <v>123.06563969817489</v>
      </c>
      <c r="F126" s="69">
        <f t="shared" si="15"/>
        <v>123</v>
      </c>
      <c r="G126" s="68">
        <f t="shared" si="16"/>
        <v>6.5639698174891237E-2</v>
      </c>
      <c r="H126" s="3" t="e">
        <f t="shared" si="17"/>
        <v>#REF!</v>
      </c>
      <c r="I126" s="3" t="e">
        <f t="shared" si="18"/>
        <v>#REF!</v>
      </c>
      <c r="J126" s="3" t="e">
        <f t="shared" si="21"/>
        <v>#REF!</v>
      </c>
    </row>
    <row r="127" spans="1:10">
      <c r="A127" s="3">
        <f t="shared" si="22"/>
        <v>129</v>
      </c>
      <c r="B127" s="3">
        <v>119</v>
      </c>
      <c r="C127" s="68">
        <f t="shared" si="19"/>
        <v>5.6844747178317851E-10</v>
      </c>
      <c r="D127" s="68">
        <f t="shared" si="20"/>
        <v>0.99973771645221721</v>
      </c>
      <c r="E127" s="68">
        <f t="shared" si="23"/>
        <v>124.10493950105024</v>
      </c>
      <c r="F127" s="69">
        <f t="shared" si="15"/>
        <v>124</v>
      </c>
      <c r="G127" s="68">
        <f t="shared" si="16"/>
        <v>0.10493950105023941</v>
      </c>
      <c r="H127" s="3" t="e">
        <f t="shared" si="17"/>
        <v>#REF!</v>
      </c>
      <c r="I127" s="3" t="e">
        <f t="shared" si="18"/>
        <v>#REF!</v>
      </c>
      <c r="J127" s="3" t="e">
        <f t="shared" si="21"/>
        <v>#REF!</v>
      </c>
    </row>
    <row r="128" spans="1:10">
      <c r="A128" s="3">
        <f t="shared" si="22"/>
        <v>130</v>
      </c>
      <c r="B128" s="3">
        <v>120</v>
      </c>
      <c r="C128" s="68">
        <f t="shared" si="19"/>
        <v>4.7766464702118397E-10</v>
      </c>
      <c r="D128" s="68">
        <f t="shared" si="20"/>
        <v>0.99973771702066472</v>
      </c>
      <c r="E128" s="68">
        <f t="shared" si="23"/>
        <v>125.14423930392559</v>
      </c>
      <c r="F128" s="69">
        <f t="shared" si="15"/>
        <v>125</v>
      </c>
      <c r="G128" s="68">
        <f t="shared" si="16"/>
        <v>0.14423930392558759</v>
      </c>
      <c r="H128" s="3" t="e">
        <f t="shared" si="17"/>
        <v>#REF!</v>
      </c>
      <c r="I128" s="3" t="e">
        <f t="shared" si="18"/>
        <v>#REF!</v>
      </c>
      <c r="J128" s="3" t="e">
        <f t="shared" si="21"/>
        <v>#REF!</v>
      </c>
    </row>
  </sheetData>
  <pageMargins left="0.7" right="0.7" top="0.75" bottom="0.75" header="0.3" footer="0.3"/>
  <pageSetup paperSize="9" orientation="portrait" horizontalDpi="360" verticalDpi="36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pageSetUpPr autoPageBreaks="0"/>
  </sheetPr>
  <dimension ref="A1:AO128"/>
  <sheetViews>
    <sheetView topLeftCell="B1" zoomScale="80" zoomScaleNormal="80" zoomScalePageLayoutView="20" workbookViewId="0">
      <selection activeCell="U22" sqref="U22"/>
    </sheetView>
  </sheetViews>
  <sheetFormatPr defaultColWidth="8.85546875" defaultRowHeight="15"/>
  <cols>
    <col min="1" max="16384" width="8.85546875" style="3"/>
  </cols>
  <sheetData>
    <row r="1" spans="1:31" ht="15.75" thickBot="1"/>
    <row r="2" spans="1:31">
      <c r="A2" s="79" t="s">
        <v>80</v>
      </c>
      <c r="B2" s="80">
        <v>0.93783349442091957</v>
      </c>
    </row>
    <row r="3" spans="1:31">
      <c r="A3" s="81" t="s">
        <v>81</v>
      </c>
      <c r="B3" s="82">
        <v>22.855291140898327</v>
      </c>
    </row>
    <row r="4" spans="1:31" ht="15.75" thickBot="1">
      <c r="A4" s="83" t="s">
        <v>82</v>
      </c>
      <c r="B4" s="84">
        <v>9.9960371792593357</v>
      </c>
      <c r="W4" s="55" t="s">
        <v>99</v>
      </c>
      <c r="X4" s="10"/>
      <c r="Y4" s="10"/>
      <c r="Z4" s="11"/>
    </row>
    <row r="5" spans="1:31">
      <c r="A5" s="3" t="s">
        <v>83</v>
      </c>
      <c r="B5" s="3">
        <f>(B3-B4)/11.36</f>
        <v>1.1319765811301929</v>
      </c>
      <c r="W5" s="12"/>
      <c r="X5" s="13"/>
      <c r="Y5" s="13"/>
      <c r="Z5" s="14"/>
    </row>
    <row r="6" spans="1:31" s="65" customFormat="1">
      <c r="M6" s="65" t="s">
        <v>93</v>
      </c>
      <c r="Q6" s="91" t="s">
        <v>94</v>
      </c>
      <c r="R6" s="3" t="s">
        <v>95</v>
      </c>
      <c r="W6" s="85" t="s">
        <v>140</v>
      </c>
      <c r="X6" s="86"/>
      <c r="Y6" s="86"/>
      <c r="Z6" s="87"/>
      <c r="AB6" s="26" t="s">
        <v>139</v>
      </c>
      <c r="AC6" s="26"/>
      <c r="AD6" s="26"/>
      <c r="AE6" s="26"/>
    </row>
    <row r="7" spans="1:31" s="66" customFormat="1">
      <c r="B7" s="66" t="s">
        <v>84</v>
      </c>
      <c r="C7" s="66" t="s">
        <v>85</v>
      </c>
      <c r="D7" s="66" t="s">
        <v>86</v>
      </c>
      <c r="E7" s="66" t="s">
        <v>87</v>
      </c>
      <c r="F7" s="66" t="s">
        <v>88</v>
      </c>
      <c r="G7" s="66" t="s">
        <v>89</v>
      </c>
      <c r="H7" s="66" t="s">
        <v>90</v>
      </c>
      <c r="I7" s="66" t="s">
        <v>91</v>
      </c>
      <c r="J7" s="66" t="s">
        <v>92</v>
      </c>
      <c r="M7" s="66" t="str">
        <f>CohortSurvival!BJ28</f>
        <v>1965-1974</v>
      </c>
      <c r="N7" s="66" t="str">
        <f>CohortSurvival!BK28</f>
        <v>1975-84</v>
      </c>
      <c r="O7" s="66" t="str">
        <f>CohortSurvival!BL28</f>
        <v>1985-94</v>
      </c>
      <c r="P7" s="66" t="str">
        <f>CohortSurvival!BM28</f>
        <v>1995+</v>
      </c>
      <c r="Q7" s="92" t="s">
        <v>97</v>
      </c>
      <c r="R7" s="66" t="str">
        <f>M7</f>
        <v>1965-1974</v>
      </c>
      <c r="S7" s="66" t="str">
        <f>N7</f>
        <v>1975-84</v>
      </c>
      <c r="T7" s="66" t="str">
        <f>O7</f>
        <v>1985-94</v>
      </c>
      <c r="U7" s="66" t="str">
        <f>P7</f>
        <v>1995+</v>
      </c>
      <c r="W7" s="88" t="s">
        <v>77</v>
      </c>
      <c r="X7" s="89" t="s">
        <v>78</v>
      </c>
      <c r="Y7" s="89" t="s">
        <v>79</v>
      </c>
      <c r="Z7" s="90" t="s">
        <v>71</v>
      </c>
      <c r="AB7" s="67" t="str">
        <f>W7</f>
        <v>1965-1974</v>
      </c>
      <c r="AC7" s="67" t="str">
        <f t="shared" ref="AC7" si="0">X7</f>
        <v>1975-84</v>
      </c>
      <c r="AD7" s="67" t="str">
        <f t="shared" ref="AD7" si="1">Y7</f>
        <v>1985-94</v>
      </c>
      <c r="AE7" s="67" t="str">
        <f t="shared" ref="AE7" si="2">Z7</f>
        <v>1995+</v>
      </c>
    </row>
    <row r="8" spans="1:31">
      <c r="A8" s="3">
        <v>10</v>
      </c>
      <c r="B8" s="3">
        <v>0</v>
      </c>
      <c r="C8" s="68">
        <f>0.19465*EXP(-0.174*(B8-6.06)-EXP(-0.288*(B8-6.06)))</f>
        <v>1.8187293933301988E-3</v>
      </c>
      <c r="D8" s="68">
        <v>0</v>
      </c>
      <c r="E8" s="68">
        <f>MAX(0,(A8-$B$4)/$B$5)</f>
        <v>3.5007974605868299E-3</v>
      </c>
      <c r="F8" s="69">
        <f>INT(E8)</f>
        <v>0</v>
      </c>
      <c r="G8" s="68">
        <f>E8-F8</f>
        <v>3.5007974605868299E-3</v>
      </c>
      <c r="H8" s="3">
        <f>INDEX($D$8:$D$128,F8+1)+INDEX($C$8:$C$128,F8+1)*G8</f>
        <v>6.3670032416649856E-6</v>
      </c>
      <c r="I8" s="3">
        <f>H8*$B$2</f>
        <v>5.9711888991199959E-6</v>
      </c>
      <c r="J8" s="3">
        <f>1-I8</f>
        <v>0.99999402881110089</v>
      </c>
      <c r="L8" s="70" t="str">
        <f>CohortSurvival!BH29</f>
        <v>Start</v>
      </c>
      <c r="M8" s="70">
        <f>CohortSurvival!BJ29</f>
        <v>1</v>
      </c>
      <c r="N8" s="70">
        <f>CohortSurvival!BK29</f>
        <v>1</v>
      </c>
      <c r="O8" s="70">
        <f>CohortSurvival!BL29</f>
        <v>1</v>
      </c>
      <c r="P8" s="70">
        <f>CohortSurvival!BM29</f>
        <v>1</v>
      </c>
      <c r="Q8" s="93">
        <f>J8</f>
        <v>0.99999402881110089</v>
      </c>
      <c r="R8" s="3">
        <f>(M8-$Q8)^2</f>
        <v>3.5655096868879319E-11</v>
      </c>
      <c r="S8" s="3">
        <f t="shared" ref="S8:U8" si="3">(N8-$Q8)^2</f>
        <v>3.5655096868879319E-11</v>
      </c>
      <c r="T8" s="3">
        <f t="shared" si="3"/>
        <v>3.5655096868879319E-11</v>
      </c>
      <c r="U8" s="3">
        <f t="shared" si="3"/>
        <v>3.5655096868879319E-11</v>
      </c>
      <c r="W8" s="128">
        <v>0.99898913102159326</v>
      </c>
      <c r="X8" s="133">
        <v>0.99999402881110089</v>
      </c>
      <c r="Y8" s="133">
        <v>1</v>
      </c>
      <c r="Z8" s="137">
        <v>1</v>
      </c>
      <c r="AB8" s="71">
        <v>0.99848219137839112</v>
      </c>
      <c r="AC8" s="71">
        <v>0.99984079243633672</v>
      </c>
      <c r="AD8" s="71">
        <v>0.99949984980085171</v>
      </c>
      <c r="AE8" s="71">
        <v>1</v>
      </c>
    </row>
    <row r="9" spans="1:31">
      <c r="A9" s="3">
        <f>A8+1</f>
        <v>11</v>
      </c>
      <c r="B9" s="3">
        <v>1</v>
      </c>
      <c r="C9" s="68">
        <f>0.19465*EXP(-0.174*(B9-6.06)-EXP(-0.288*(B9-6.06)))</f>
        <v>6.4069275936086186E-3</v>
      </c>
      <c r="D9" s="68">
        <f>D8+C8</f>
        <v>1.8187293933301988E-3</v>
      </c>
      <c r="E9" s="68">
        <f t="shared" ref="E9:E72" si="4">MAX(0,(A9-$B$4)/$B$5)</f>
        <v>0.88691129964745685</v>
      </c>
      <c r="F9" s="69">
        <f t="shared" ref="F9:F72" si="5">INT(E9)</f>
        <v>0</v>
      </c>
      <c r="G9" s="68">
        <f t="shared" ref="G9:G72" si="6">E9-F9</f>
        <v>0.88691129964745685</v>
      </c>
      <c r="H9" s="3">
        <f t="shared" ref="H9:H72" si="7">INDEX($D$8:$D$128,F9+1)+INDEX($C$8:$C$128,F9+1)*G9</f>
        <v>1.6130516499455172E-3</v>
      </c>
      <c r="I9" s="3">
        <f t="shared" ref="I9:I72" si="8">H9*$B$2</f>
        <v>1.5127738655498343E-3</v>
      </c>
      <c r="J9" s="3">
        <f>1-I9</f>
        <v>0.99848722613445018</v>
      </c>
      <c r="L9" s="70">
        <f>CohortSurvival!BH30</f>
        <v>11</v>
      </c>
      <c r="M9" s="70">
        <f>CohortSurvival!BJ30</f>
        <v>0.9828385641923415</v>
      </c>
      <c r="N9" s="70">
        <f>CohortSurvival!BK30</f>
        <v>0.98946567873838986</v>
      </c>
      <c r="O9" s="70">
        <f>CohortSurvival!BL30</f>
        <v>0.99233333991693939</v>
      </c>
      <c r="P9" s="70">
        <f>CohortSurvival!BM30</f>
        <v>0.99367548447614262</v>
      </c>
      <c r="Q9" s="93">
        <f>J10</f>
        <v>0.99366575497299081</v>
      </c>
      <c r="R9" s="3">
        <f t="shared" ref="R9:R27" si="9">(M9-$Q9)^2</f>
        <v>1.172280602005774E-4</v>
      </c>
      <c r="S9" s="3">
        <f t="shared" ref="S9:S22" si="10">(N9-$Q9)^2</f>
        <v>1.7640640376459668E-5</v>
      </c>
      <c r="T9" s="3">
        <f t="shared" ref="T9:T17" si="11">(O9-$Q9)^2</f>
        <v>1.7753298815925007E-6</v>
      </c>
      <c r="U9" s="3">
        <f t="shared" ref="U9:U12" si="12">(P9-$Q9)^2</f>
        <v>9.4663231581117099E-11</v>
      </c>
      <c r="W9" s="128">
        <v>0.98597848577835534</v>
      </c>
      <c r="X9" s="133">
        <v>0.99366575497299081</v>
      </c>
      <c r="Y9" s="133">
        <v>0.99678320263455833</v>
      </c>
      <c r="Z9" s="137">
        <v>0.99638840750976898</v>
      </c>
      <c r="AB9" s="71">
        <v>0.9826129557194454</v>
      </c>
      <c r="AC9" s="71">
        <v>0.99350524432811516</v>
      </c>
      <c r="AD9" s="71">
        <v>0.99339304116326355</v>
      </c>
      <c r="AE9" s="71">
        <v>0.9966178559054365</v>
      </c>
    </row>
    <row r="10" spans="1:31">
      <c r="A10" s="3">
        <f>A9+1</f>
        <v>12</v>
      </c>
      <c r="B10" s="3">
        <v>2</v>
      </c>
      <c r="C10" s="68">
        <f t="shared" ref="C10:C73" si="13">0.19465*EXP(-0.174*(B10-6.06)-EXP(-0.288*(B10-6.06)))</f>
        <v>1.576779289557376E-2</v>
      </c>
      <c r="D10" s="68">
        <f t="shared" ref="D10:D73" si="14">D9+C9</f>
        <v>8.2256569869388167E-3</v>
      </c>
      <c r="E10" s="68">
        <f t="shared" si="4"/>
        <v>1.770321801834327</v>
      </c>
      <c r="F10" s="69">
        <f t="shared" si="5"/>
        <v>1</v>
      </c>
      <c r="G10" s="68">
        <f t="shared" si="6"/>
        <v>0.77032180183432697</v>
      </c>
      <c r="H10" s="3">
        <f t="shared" si="7"/>
        <v>6.7541254014608591E-3</v>
      </c>
      <c r="I10" s="3">
        <f t="shared" si="8"/>
        <v>6.3342450270091333E-3</v>
      </c>
      <c r="J10" s="3">
        <f t="shared" ref="J10:J73" si="15">1-I10</f>
        <v>0.99366575497299081</v>
      </c>
      <c r="L10" s="70">
        <f>CohortSurvival!BH31</f>
        <v>13</v>
      </c>
      <c r="M10" s="70">
        <f>CohortSurvival!BJ31</f>
        <v>0.93784817820543609</v>
      </c>
      <c r="N10" s="70">
        <f>CohortSurvival!BK31</f>
        <v>0.95951934710629239</v>
      </c>
      <c r="O10" s="70">
        <f>CohortSurvival!BL31</f>
        <v>0.96994801665313879</v>
      </c>
      <c r="P10" s="70">
        <f>CohortSurvival!BM31</f>
        <v>0.97958545687243481</v>
      </c>
      <c r="Q10" s="93">
        <f>J12</f>
        <v>0.9625590486182759</v>
      </c>
      <c r="R10" s="3">
        <f t="shared" si="9"/>
        <v>6.1062711656016211E-4</v>
      </c>
      <c r="S10" s="3">
        <f t="shared" si="10"/>
        <v>9.2397852819548792E-6</v>
      </c>
      <c r="T10" s="3">
        <f t="shared" si="11"/>
        <v>5.45968486202255E-5</v>
      </c>
      <c r="U10" s="3">
        <f t="shared" si="12"/>
        <v>2.8989857803729064E-4</v>
      </c>
      <c r="W10" s="128">
        <v>0.93847511569997399</v>
      </c>
      <c r="X10" s="133">
        <v>0.9625590486182759</v>
      </c>
      <c r="Y10" s="133">
        <v>0.97637675321644235</v>
      </c>
      <c r="Z10" s="137">
        <v>0.97666144376665975</v>
      </c>
      <c r="AB10" s="71">
        <v>0.93170163864363931</v>
      </c>
      <c r="AC10" s="71">
        <v>0.96319717730961163</v>
      </c>
      <c r="AD10" s="71">
        <v>0.96791586339819158</v>
      </c>
      <c r="AE10" s="71">
        <v>0.98218151350410721</v>
      </c>
    </row>
    <row r="11" spans="1:31">
      <c r="A11" s="3">
        <f t="shared" ref="A11:A74" si="16">A10+1</f>
        <v>13</v>
      </c>
      <c r="B11" s="3">
        <v>3</v>
      </c>
      <c r="C11" s="68">
        <f t="shared" si="13"/>
        <v>2.9655732335482601E-2</v>
      </c>
      <c r="D11" s="68">
        <f t="shared" si="14"/>
        <v>2.3993449882512577E-2</v>
      </c>
      <c r="E11" s="68">
        <f t="shared" si="4"/>
        <v>2.6537323040211969</v>
      </c>
      <c r="F11" s="69">
        <f t="shared" si="5"/>
        <v>2</v>
      </c>
      <c r="G11" s="68">
        <f t="shared" si="6"/>
        <v>0.65373230402119686</v>
      </c>
      <c r="H11" s="3">
        <f t="shared" si="7"/>
        <v>1.8533572565891311E-2</v>
      </c>
      <c r="I11" s="3">
        <f t="shared" si="8"/>
        <v>1.7381405123573536E-2</v>
      </c>
      <c r="J11" s="3">
        <f t="shared" si="15"/>
        <v>0.98261859487642644</v>
      </c>
      <c r="L11" s="70">
        <f>CohortSurvival!BH32</f>
        <v>15</v>
      </c>
      <c r="M11" s="70">
        <f>CohortSurvival!BJ32</f>
        <v>0.8331693134719228</v>
      </c>
      <c r="N11" s="70">
        <f>CohortSurvival!BK32</f>
        <v>0.88073014966951246</v>
      </c>
      <c r="O11" s="70">
        <f>CohortSurvival!BL32</f>
        <v>0.90278576660239107</v>
      </c>
      <c r="P11" s="70">
        <f>CohortSurvival!BM32</f>
        <v>0.91671798034333973</v>
      </c>
      <c r="Q11" s="93">
        <f>J14</f>
        <v>0.88975084105819635</v>
      </c>
      <c r="R11" s="3">
        <f t="shared" si="9"/>
        <v>3.2014692639962348E-3</v>
      </c>
      <c r="S11" s="3">
        <f t="shared" si="10"/>
        <v>8.1372873129875658E-5</v>
      </c>
      <c r="T11" s="3">
        <f t="shared" si="11"/>
        <v>1.6990928394270002E-4</v>
      </c>
      <c r="U11" s="3">
        <f t="shared" si="12"/>
        <v>7.2722660122432356E-4</v>
      </c>
      <c r="W11" s="128">
        <v>0.84351787143413626</v>
      </c>
      <c r="X11" s="133">
        <v>0.88975084105819635</v>
      </c>
      <c r="Y11" s="133">
        <v>0.9156869222988433</v>
      </c>
      <c r="Z11" s="137">
        <v>0.91937163950256506</v>
      </c>
      <c r="AB11" s="71">
        <v>0.83747580108243636</v>
      </c>
      <c r="AC11" s="71">
        <v>0.89416741203740113</v>
      </c>
      <c r="AD11" s="71">
        <v>0.91264453296756676</v>
      </c>
      <c r="AE11" s="71">
        <v>0.94226691765617399</v>
      </c>
    </row>
    <row r="12" spans="1:31">
      <c r="A12" s="3">
        <f t="shared" si="16"/>
        <v>14</v>
      </c>
      <c r="B12" s="3">
        <v>4</v>
      </c>
      <c r="C12" s="68">
        <f t="shared" si="13"/>
        <v>4.5591799372411958E-2</v>
      </c>
      <c r="D12" s="68">
        <f t="shared" si="14"/>
        <v>5.3649182217995181E-2</v>
      </c>
      <c r="E12" s="68">
        <f t="shared" si="4"/>
        <v>3.5371428062080672</v>
      </c>
      <c r="F12" s="69">
        <f t="shared" si="5"/>
        <v>3</v>
      </c>
      <c r="G12" s="68">
        <f t="shared" si="6"/>
        <v>0.5371428062080672</v>
      </c>
      <c r="H12" s="3">
        <f t="shared" si="7"/>
        <v>3.9922813169349022E-2</v>
      </c>
      <c r="I12" s="3">
        <f t="shared" si="8"/>
        <v>3.7440951381724104E-2</v>
      </c>
      <c r="J12" s="3">
        <f t="shared" si="15"/>
        <v>0.9625590486182759</v>
      </c>
      <c r="L12" s="70">
        <f>CohortSurvival!BH33</f>
        <v>17</v>
      </c>
      <c r="M12" s="70">
        <f>CohortSurvival!BJ33</f>
        <v>0.72730773256498571</v>
      </c>
      <c r="N12" s="70">
        <f>CohortSurvival!BK33</f>
        <v>0.78924727831082331</v>
      </c>
      <c r="O12" s="70">
        <f>CohortSurvival!BL33</f>
        <v>0.81824244398778079</v>
      </c>
      <c r="P12" s="70">
        <f>CohortSurvival!BM33</f>
        <v>0.82446795806468476</v>
      </c>
      <c r="Q12" s="93">
        <f>J16</f>
        <v>0.77861126862218821</v>
      </c>
      <c r="R12" s="3">
        <f t="shared" si="9"/>
        <v>2.6320528119726772E-3</v>
      </c>
      <c r="S12" s="3">
        <f t="shared" si="10"/>
        <v>1.1312470209673962E-4</v>
      </c>
      <c r="T12" s="3">
        <f t="shared" si="11"/>
        <v>1.5706300608583517E-3</v>
      </c>
      <c r="U12" s="3">
        <f t="shared" si="12"/>
        <v>2.1028359666255742E-3</v>
      </c>
      <c r="W12" s="128">
        <v>0.7147716599927505</v>
      </c>
      <c r="X12" s="133">
        <v>0.77861126862218821</v>
      </c>
      <c r="Y12" s="133">
        <v>0.81292697217467869</v>
      </c>
      <c r="Z12" s="137">
        <v>0.82373834696719406</v>
      </c>
      <c r="AB12" s="71">
        <v>0.71296112745034956</v>
      </c>
      <c r="AC12" s="71">
        <v>0.78879880339183828</v>
      </c>
      <c r="AD12" s="71">
        <v>0.82436689428170351</v>
      </c>
      <c r="AE12" s="71">
        <v>0.87770586861044819</v>
      </c>
    </row>
    <row r="13" spans="1:31">
      <c r="A13" s="3">
        <f t="shared" si="16"/>
        <v>15</v>
      </c>
      <c r="B13" s="3">
        <v>5</v>
      </c>
      <c r="C13" s="68">
        <f t="shared" si="13"/>
        <v>6.025816988112833E-2</v>
      </c>
      <c r="D13" s="68">
        <f t="shared" si="14"/>
        <v>9.9240981590407146E-2</v>
      </c>
      <c r="E13" s="68">
        <f t="shared" si="4"/>
        <v>4.4205533083949371</v>
      </c>
      <c r="F13" s="69">
        <f t="shared" si="5"/>
        <v>4</v>
      </c>
      <c r="G13" s="68">
        <f t="shared" si="6"/>
        <v>0.4205533083949371</v>
      </c>
      <c r="H13" s="3">
        <f t="shared" si="7"/>
        <v>7.2822964279741248E-2</v>
      </c>
      <c r="I13" s="3">
        <f t="shared" si="8"/>
        <v>6.8295815064559534E-2</v>
      </c>
      <c r="J13" s="3">
        <f t="shared" si="15"/>
        <v>0.93170418493544049</v>
      </c>
      <c r="L13" s="70">
        <f>CohortSurvival!BH34</f>
        <v>19</v>
      </c>
      <c r="M13" s="70">
        <f>CohortSurvival!BJ34</f>
        <v>0.58658974775218442</v>
      </c>
      <c r="N13" s="70">
        <f>CohortSurvival!BK34</f>
        <v>0.65593433115206734</v>
      </c>
      <c r="O13" s="70">
        <f>CohortSurvival!BL34</f>
        <v>0.69464816431149012</v>
      </c>
      <c r="P13" s="70"/>
      <c r="Q13" s="93">
        <f>J18</f>
        <v>0.64986359742170885</v>
      </c>
      <c r="R13" s="3">
        <f t="shared" si="9"/>
        <v>4.0035800520015763E-3</v>
      </c>
      <c r="S13" s="3">
        <f t="shared" si="10"/>
        <v>3.6853808024912314E-5</v>
      </c>
      <c r="T13" s="3">
        <f t="shared" si="11"/>
        <v>2.0056574315052934E-3</v>
      </c>
      <c r="W13" s="128">
        <v>0.58025627487207099</v>
      </c>
      <c r="X13" s="133">
        <v>0.64986359742170885</v>
      </c>
      <c r="Y13" s="133">
        <v>0.68906951299209052</v>
      </c>
      <c r="Z13" s="137">
        <v>0.70657093153624539</v>
      </c>
      <c r="AB13" s="71">
        <v>0.58306382644534449</v>
      </c>
      <c r="AC13" s="71">
        <v>0.6658180410651614</v>
      </c>
      <c r="AD13" s="71">
        <v>0.71800525730756826</v>
      </c>
      <c r="AE13" s="71">
        <v>0.79548421022720983</v>
      </c>
    </row>
    <row r="14" spans="1:31">
      <c r="A14" s="3">
        <f t="shared" si="16"/>
        <v>16</v>
      </c>
      <c r="B14" s="3">
        <v>6</v>
      </c>
      <c r="C14" s="68">
        <f t="shared" si="13"/>
        <v>7.110892889731725E-2</v>
      </c>
      <c r="D14" s="68">
        <f t="shared" si="14"/>
        <v>0.15949915147153548</v>
      </c>
      <c r="E14" s="68">
        <f t="shared" si="4"/>
        <v>5.3039638105818074</v>
      </c>
      <c r="F14" s="69">
        <f t="shared" si="5"/>
        <v>5</v>
      </c>
      <c r="G14" s="68">
        <f t="shared" si="6"/>
        <v>0.30396381058180744</v>
      </c>
      <c r="H14" s="3">
        <f t="shared" si="7"/>
        <v>0.11755728452616081</v>
      </c>
      <c r="I14" s="3">
        <f t="shared" si="8"/>
        <v>0.11024915894180369</v>
      </c>
      <c r="J14" s="3">
        <f t="shared" si="15"/>
        <v>0.88975084105819635</v>
      </c>
      <c r="L14" s="70">
        <f>CohortSurvival!BH35</f>
        <v>21</v>
      </c>
      <c r="M14" s="70">
        <f>CohortSurvival!BJ35</f>
        <v>0.4466435632992154</v>
      </c>
      <c r="N14" s="70">
        <f>CohortSurvival!BK35</f>
        <v>0.51817492535128418</v>
      </c>
      <c r="O14" s="70">
        <f>CohortSurvival!BL35</f>
        <v>0.56946360788885708</v>
      </c>
      <c r="P14" s="70"/>
      <c r="Q14" s="93">
        <f>J20</f>
        <v>0.52633811353246984</v>
      </c>
      <c r="R14" s="3">
        <f t="shared" si="9"/>
        <v>6.3512213368807167E-3</v>
      </c>
      <c r="S14" s="3">
        <f t="shared" si="10"/>
        <v>6.6637641281449335E-5</v>
      </c>
      <c r="T14" s="3">
        <f t="shared" si="11"/>
        <v>1.8598082634827876E-3</v>
      </c>
      <c r="W14" s="128">
        <v>0.4587524965601173</v>
      </c>
      <c r="X14" s="133">
        <v>0.52633811353246984</v>
      </c>
      <c r="Y14" s="133">
        <v>0.56594269342593462</v>
      </c>
      <c r="Z14" s="137">
        <v>0.58707115475995642</v>
      </c>
      <c r="AB14" s="71">
        <v>0.4648427579717811</v>
      </c>
      <c r="AC14" s="71">
        <v>0.54654580637450478</v>
      </c>
      <c r="AD14" s="71">
        <v>0.60763284152223007</v>
      </c>
      <c r="AE14" s="71">
        <v>0.70926146671368961</v>
      </c>
    </row>
    <row r="15" spans="1:31">
      <c r="A15" s="3">
        <f t="shared" si="16"/>
        <v>17</v>
      </c>
      <c r="B15" s="3">
        <v>7</v>
      </c>
      <c r="C15" s="68">
        <f t="shared" si="13"/>
        <v>7.7077623782698806E-2</v>
      </c>
      <c r="D15" s="68">
        <f t="shared" si="14"/>
        <v>0.23060808036885272</v>
      </c>
      <c r="E15" s="68">
        <f t="shared" si="4"/>
        <v>6.1873743127686769</v>
      </c>
      <c r="F15" s="69">
        <f t="shared" si="5"/>
        <v>6</v>
      </c>
      <c r="G15" s="68">
        <f t="shared" si="6"/>
        <v>0.18737431276867689</v>
      </c>
      <c r="H15" s="3">
        <f t="shared" si="7"/>
        <v>0.17282313815538702</v>
      </c>
      <c r="I15" s="3">
        <f t="shared" si="8"/>
        <v>0.16207932757305596</v>
      </c>
      <c r="J15" s="3">
        <f t="shared" si="15"/>
        <v>0.83792067242694401</v>
      </c>
      <c r="L15" s="70">
        <f>CohortSurvival!BH36</f>
        <v>23</v>
      </c>
      <c r="M15" s="70">
        <f>CohortSurvival!BJ36</f>
        <v>0.36348283666532488</v>
      </c>
      <c r="N15" s="70">
        <f>CohortSurvival!BK36</f>
        <v>0.42092811840843158</v>
      </c>
      <c r="O15" s="70">
        <f>CohortSurvival!BL36</f>
        <v>0.46541099665414493</v>
      </c>
      <c r="P15" s="70"/>
      <c r="Q15" s="93">
        <f>J22</f>
        <v>0.41910977573226726</v>
      </c>
      <c r="R15" s="3">
        <f t="shared" si="9"/>
        <v>3.0943563499573209E-3</v>
      </c>
      <c r="S15" s="3">
        <f t="shared" si="10"/>
        <v>3.3063700879604196E-6</v>
      </c>
      <c r="T15" s="3">
        <f t="shared" si="11"/>
        <v>2.1438030588565218E-3</v>
      </c>
      <c r="W15" s="128">
        <v>0.35793199242230034</v>
      </c>
      <c r="X15" s="133">
        <v>0.41910977573226726</v>
      </c>
      <c r="Y15" s="133">
        <v>0.45737267136721271</v>
      </c>
      <c r="Z15" s="137">
        <v>0.48051336424996227</v>
      </c>
      <c r="AB15" s="71">
        <v>0.36537395522714944</v>
      </c>
      <c r="AC15" s="71">
        <v>0.44142337421855993</v>
      </c>
      <c r="AD15" s="71">
        <v>0.50410236301875244</v>
      </c>
      <c r="AE15" s="71">
        <v>0.62811491073119929</v>
      </c>
    </row>
    <row r="16" spans="1:31">
      <c r="A16" s="3">
        <f t="shared" si="16"/>
        <v>18</v>
      </c>
      <c r="B16" s="3">
        <v>8</v>
      </c>
      <c r="C16" s="68">
        <f t="shared" si="13"/>
        <v>7.8390472400815828E-2</v>
      </c>
      <c r="D16" s="68">
        <f t="shared" si="14"/>
        <v>0.3076857041515515</v>
      </c>
      <c r="E16" s="68">
        <f t="shared" si="4"/>
        <v>7.0707848149555472</v>
      </c>
      <c r="F16" s="69">
        <f t="shared" si="5"/>
        <v>7</v>
      </c>
      <c r="G16" s="68">
        <f t="shared" si="6"/>
        <v>7.0784814955547226E-2</v>
      </c>
      <c r="H16" s="3">
        <f t="shared" si="7"/>
        <v>0.23606400570552433</v>
      </c>
      <c r="I16" s="3">
        <f t="shared" si="8"/>
        <v>0.22138873137781179</v>
      </c>
      <c r="J16" s="3">
        <f t="shared" si="15"/>
        <v>0.77861126862218821</v>
      </c>
      <c r="L16" s="70">
        <f>CohortSurvival!BH37</f>
        <v>25</v>
      </c>
      <c r="M16" s="70">
        <f>CohortSurvival!BJ37</f>
        <v>0.27207726242186459</v>
      </c>
      <c r="N16" s="70">
        <f>CohortSurvival!BK37</f>
        <v>0.32493113870825663</v>
      </c>
      <c r="O16" s="70">
        <f>CohortSurvival!BL37</f>
        <v>0.36475324321794717</v>
      </c>
      <c r="P16" s="70"/>
      <c r="Q16" s="93">
        <f>J24</f>
        <v>0.33165726584761002</v>
      </c>
      <c r="R16" s="3">
        <f t="shared" si="9"/>
        <v>3.5497768082118374E-3</v>
      </c>
      <c r="S16" s="3">
        <f t="shared" si="10"/>
        <v>4.5240786294746192E-5</v>
      </c>
      <c r="T16" s="3">
        <f t="shared" si="11"/>
        <v>1.0953437180978686E-3</v>
      </c>
      <c r="W16" s="128">
        <v>0.27853722979364137</v>
      </c>
      <c r="X16" s="133">
        <v>0.33165726584761002</v>
      </c>
      <c r="Y16" s="133">
        <v>0.36922100410610958</v>
      </c>
      <c r="Z16" s="137">
        <v>0.39142178340082456</v>
      </c>
      <c r="AB16" s="71">
        <v>0.28613905477336732</v>
      </c>
      <c r="AC16" s="71">
        <v>0.35534786898561754</v>
      </c>
      <c r="AD16" s="71">
        <v>0.41543856425497028</v>
      </c>
      <c r="AE16" s="71">
        <v>0.55847732720326382</v>
      </c>
    </row>
    <row r="17" spans="1:41">
      <c r="A17" s="3">
        <f t="shared" si="16"/>
        <v>19</v>
      </c>
      <c r="B17" s="3">
        <v>9</v>
      </c>
      <c r="C17" s="68">
        <f t="shared" si="13"/>
        <v>7.6006884329343105E-2</v>
      </c>
      <c r="D17" s="68">
        <f t="shared" si="14"/>
        <v>0.38607617655236731</v>
      </c>
      <c r="E17" s="68">
        <f t="shared" si="4"/>
        <v>7.9541953171424176</v>
      </c>
      <c r="F17" s="69">
        <f t="shared" si="5"/>
        <v>7</v>
      </c>
      <c r="G17" s="68">
        <f t="shared" si="6"/>
        <v>0.95419531714241757</v>
      </c>
      <c r="H17" s="3">
        <f t="shared" si="7"/>
        <v>0.30415518803876895</v>
      </c>
      <c r="I17" s="3">
        <f t="shared" si="8"/>
        <v>0.28524692284465059</v>
      </c>
      <c r="J17" s="3">
        <f t="shared" si="15"/>
        <v>0.71475307715534941</v>
      </c>
      <c r="L17" s="70">
        <f>CohortSurvival!BH38</f>
        <v>27</v>
      </c>
      <c r="M17" s="70">
        <f>CohortSurvival!BJ38</f>
        <v>0.22326823116646055</v>
      </c>
      <c r="N17" s="70">
        <f>CohortSurvival!BK38</f>
        <v>0.26662284093031657</v>
      </c>
      <c r="O17" s="70">
        <f>CohortSurvival!BL38</f>
        <v>0.28768423689561401</v>
      </c>
      <c r="P17" s="70"/>
      <c r="Q17" s="93">
        <f>J26</f>
        <v>0.26364369803221044</v>
      </c>
      <c r="R17" s="3">
        <f t="shared" si="9"/>
        <v>1.630178324627267E-3</v>
      </c>
      <c r="S17" s="3">
        <f t="shared" si="10"/>
        <v>8.8752924073362226E-6</v>
      </c>
      <c r="T17" s="3">
        <f t="shared" si="11"/>
        <v>5.7794750884281748E-4</v>
      </c>
      <c r="W17" s="128">
        <v>0.21799531181721432</v>
      </c>
      <c r="X17" s="133">
        <v>0.26364369803221044</v>
      </c>
      <c r="Y17" s="133">
        <v>0.30070500647786569</v>
      </c>
      <c r="Z17" s="137">
        <v>0.32005066053783227</v>
      </c>
      <c r="AB17" s="71">
        <v>0.22567669115585698</v>
      </c>
      <c r="AC17" s="71">
        <v>0.28779752875655229</v>
      </c>
      <c r="AD17" s="71">
        <v>0.3404863043494557</v>
      </c>
      <c r="AE17" s="71">
        <v>0.50013593024170622</v>
      </c>
    </row>
    <row r="18" spans="1:41">
      <c r="A18" s="3">
        <f t="shared" si="16"/>
        <v>20</v>
      </c>
      <c r="B18" s="3">
        <v>10</v>
      </c>
      <c r="C18" s="68">
        <f t="shared" si="13"/>
        <v>7.1103100391484431E-2</v>
      </c>
      <c r="D18" s="68">
        <f t="shared" si="14"/>
        <v>0.46208306088171042</v>
      </c>
      <c r="E18" s="68">
        <f t="shared" si="4"/>
        <v>8.837605819329287</v>
      </c>
      <c r="F18" s="69">
        <f t="shared" si="5"/>
        <v>8</v>
      </c>
      <c r="G18" s="68">
        <f t="shared" si="6"/>
        <v>0.83760581932928702</v>
      </c>
      <c r="H18" s="3">
        <f t="shared" si="7"/>
        <v>0.37334602001444672</v>
      </c>
      <c r="I18" s="3">
        <f t="shared" si="8"/>
        <v>0.35013640257829115</v>
      </c>
      <c r="J18" s="3">
        <f t="shared" si="15"/>
        <v>0.64986359742170885</v>
      </c>
      <c r="L18" s="70">
        <f>CohortSurvival!BH39</f>
        <v>29</v>
      </c>
      <c r="M18" s="70">
        <f>CohortSurvival!BJ39</f>
        <v>0.18214266961685049</v>
      </c>
      <c r="N18" s="70">
        <f>CohortSurvival!BK39</f>
        <v>0.21477622646712238</v>
      </c>
      <c r="O18" s="70"/>
      <c r="P18" s="70"/>
      <c r="Q18" s="93">
        <f>J28</f>
        <v>0.21215884399102158</v>
      </c>
      <c r="R18" s="3">
        <f t="shared" si="9"/>
        <v>9.0097072406064517E-4</v>
      </c>
      <c r="S18" s="3">
        <f t="shared" si="10"/>
        <v>6.8506910261995505E-6</v>
      </c>
      <c r="W18" s="128">
        <v>0.17315738026426208</v>
      </c>
      <c r="X18" s="133">
        <v>0.21215884399102158</v>
      </c>
      <c r="Y18" s="133">
        <v>0.24843076663582031</v>
      </c>
      <c r="Z18" s="137">
        <v>0.26518970798680963</v>
      </c>
      <c r="AB18" s="71">
        <v>0.1795894797205283</v>
      </c>
      <c r="AC18" s="71">
        <v>0.23539450919272387</v>
      </c>
      <c r="AD18" s="71">
        <v>0.2810049997873536</v>
      </c>
      <c r="AE18" s="71">
        <v>0.4539882040873835</v>
      </c>
    </row>
    <row r="19" spans="1:41">
      <c r="A19" s="3">
        <f t="shared" si="16"/>
        <v>21</v>
      </c>
      <c r="B19" s="3">
        <v>11</v>
      </c>
      <c r="C19" s="68">
        <f t="shared" si="13"/>
        <v>6.4753362254831123E-2</v>
      </c>
      <c r="D19" s="68">
        <f t="shared" si="14"/>
        <v>0.53318616127319485</v>
      </c>
      <c r="E19" s="68">
        <f t="shared" si="4"/>
        <v>9.7210163215161582</v>
      </c>
      <c r="F19" s="69">
        <f t="shared" si="5"/>
        <v>9</v>
      </c>
      <c r="G19" s="68">
        <f t="shared" si="6"/>
        <v>0.72101632151615824</v>
      </c>
      <c r="H19" s="3">
        <f t="shared" si="7"/>
        <v>0.44087838070141439</v>
      </c>
      <c r="I19" s="3">
        <f t="shared" si="8"/>
        <v>0.41347051238784394</v>
      </c>
      <c r="J19" s="3">
        <f t="shared" si="15"/>
        <v>0.58652948761215606</v>
      </c>
      <c r="L19" s="70">
        <f>CohortSurvival!BH40</f>
        <v>31</v>
      </c>
      <c r="M19" s="70">
        <f>CohortSurvival!BJ40</f>
        <v>0.1299007216361997</v>
      </c>
      <c r="N19" s="70">
        <f>CohortSurvival!BK40</f>
        <v>0.16943854233581471</v>
      </c>
      <c r="O19" s="70"/>
      <c r="P19" s="70"/>
      <c r="Q19" s="93">
        <f>J30</f>
        <v>0.17323822019060831</v>
      </c>
      <c r="R19" s="3">
        <f t="shared" si="9"/>
        <v>1.8781387809533678E-3</v>
      </c>
      <c r="S19" s="3">
        <f t="shared" si="10"/>
        <v>1.4437551800208881E-5</v>
      </c>
      <c r="W19" s="128">
        <v>0.14003619245034904</v>
      </c>
      <c r="X19" s="133">
        <v>0.17323822019060831</v>
      </c>
      <c r="Y19" s="133">
        <v>0.20918722339288343</v>
      </c>
      <c r="Z19" s="137">
        <v>0.22358924285606629</v>
      </c>
      <c r="AB19" s="71">
        <v>0.14488939047943172</v>
      </c>
      <c r="AC19" s="71">
        <v>0.19540415941527189</v>
      </c>
      <c r="AD19" s="71">
        <v>0.23306701217759695</v>
      </c>
      <c r="AE19" s="71">
        <v>0.41738721931284417</v>
      </c>
    </row>
    <row r="20" spans="1:41">
      <c r="A20" s="3">
        <f t="shared" si="16"/>
        <v>22</v>
      </c>
      <c r="B20" s="3">
        <v>12</v>
      </c>
      <c r="C20" s="68">
        <f t="shared" si="13"/>
        <v>5.7795300025872506E-2</v>
      </c>
      <c r="D20" s="68">
        <f t="shared" si="14"/>
        <v>0.59793952352802593</v>
      </c>
      <c r="E20" s="68">
        <f t="shared" si="4"/>
        <v>10.604426823703028</v>
      </c>
      <c r="F20" s="69">
        <f t="shared" si="5"/>
        <v>10</v>
      </c>
      <c r="G20" s="68">
        <f t="shared" si="6"/>
        <v>0.60442682370302769</v>
      </c>
      <c r="H20" s="3">
        <f t="shared" si="7"/>
        <v>0.50505968200677287</v>
      </c>
      <c r="I20" s="3">
        <f t="shared" si="8"/>
        <v>0.47366188646753021</v>
      </c>
      <c r="J20" s="3">
        <f t="shared" si="15"/>
        <v>0.52633811353246984</v>
      </c>
      <c r="L20" s="70">
        <f>CohortSurvival!BH41</f>
        <v>33</v>
      </c>
      <c r="M20" s="70">
        <f>CohortSurvival!BJ41</f>
        <v>0.10993779204763723</v>
      </c>
      <c r="N20" s="70">
        <f>CohortSurvival!BK41</f>
        <v>0.14265119845370719</v>
      </c>
      <c r="O20" s="70"/>
      <c r="P20" s="70"/>
      <c r="Q20" s="93">
        <f>J32</f>
        <v>0.14410671260241392</v>
      </c>
      <c r="R20" s="3">
        <f t="shared" si="9"/>
        <v>1.1675151318786409E-3</v>
      </c>
      <c r="S20" s="3">
        <f t="shared" si="10"/>
        <v>2.1185214370854841E-6</v>
      </c>
      <c r="W20" s="128">
        <v>0.11562421205520967</v>
      </c>
      <c r="X20" s="133">
        <v>0.14410671260241392</v>
      </c>
      <c r="Y20" s="133">
        <v>0.18003516088664573</v>
      </c>
      <c r="Z20" s="137">
        <v>0.19200858581210101</v>
      </c>
      <c r="AB20" s="71">
        <v>0.11901031289914021</v>
      </c>
      <c r="AC20" s="71">
        <v>0.1658384484079134</v>
      </c>
      <c r="AD20" s="71">
        <v>0.1960577347618202</v>
      </c>
      <c r="AE20" s="71">
        <v>0.38897688803244002</v>
      </c>
    </row>
    <row r="21" spans="1:41">
      <c r="A21" s="3">
        <f t="shared" si="16"/>
        <v>23</v>
      </c>
      <c r="B21" s="3">
        <v>13</v>
      </c>
      <c r="C21" s="68">
        <f t="shared" si="13"/>
        <v>5.0812096724906372E-2</v>
      </c>
      <c r="D21" s="68">
        <f t="shared" si="14"/>
        <v>0.65573482355389845</v>
      </c>
      <c r="E21" s="68">
        <f t="shared" si="4"/>
        <v>11.487837325889897</v>
      </c>
      <c r="F21" s="69">
        <f t="shared" si="5"/>
        <v>11</v>
      </c>
      <c r="G21" s="68">
        <f t="shared" si="6"/>
        <v>0.48783732588989714</v>
      </c>
      <c r="H21" s="3">
        <f t="shared" si="7"/>
        <v>0.56477526835797143</v>
      </c>
      <c r="I21" s="3">
        <f t="shared" si="8"/>
        <v>0.52966516348666892</v>
      </c>
      <c r="J21" s="3">
        <f t="shared" si="15"/>
        <v>0.47033483651333108</v>
      </c>
      <c r="L21" s="70">
        <f>CohortSurvival!BH42</f>
        <v>35</v>
      </c>
      <c r="M21" s="70">
        <f>CohortSurvival!BJ42</f>
        <v>9.4080394650605387E-2</v>
      </c>
      <c r="N21" s="70">
        <f>CohortSurvival!BK42</f>
        <v>0.12484446455542138</v>
      </c>
      <c r="O21" s="70"/>
      <c r="P21" s="70"/>
      <c r="Q21" s="93">
        <f>J34</f>
        <v>0.12250332355542715</v>
      </c>
      <c r="R21" s="3">
        <f t="shared" si="9"/>
        <v>8.0786288752855229E-4</v>
      </c>
      <c r="S21" s="3">
        <f t="shared" si="10"/>
        <v>5.4809411818539919E-6</v>
      </c>
      <c r="W21" s="128">
        <v>9.7716057471383011E-2</v>
      </c>
      <c r="X21" s="133">
        <v>0.12250332355542715</v>
      </c>
      <c r="Y21" s="133">
        <v>0.15870239177809065</v>
      </c>
      <c r="Z21" s="137">
        <v>0.16824330239759577</v>
      </c>
      <c r="AB21" s="71">
        <v>0.10015332423364187</v>
      </c>
      <c r="AC21" s="71">
        <v>0.14359056877427268</v>
      </c>
      <c r="AD21" s="71">
        <v>0.16694038995964422</v>
      </c>
      <c r="AE21" s="71">
        <v>0.36723661772019056</v>
      </c>
    </row>
    <row r="22" spans="1:41">
      <c r="A22" s="3">
        <f t="shared" si="16"/>
        <v>24</v>
      </c>
      <c r="B22" s="3">
        <v>14</v>
      </c>
      <c r="C22" s="68">
        <f t="shared" si="13"/>
        <v>4.416991551482545E-2</v>
      </c>
      <c r="D22" s="68">
        <f t="shared" si="14"/>
        <v>0.70654692027880484</v>
      </c>
      <c r="E22" s="68">
        <f t="shared" si="4"/>
        <v>12.371247828076768</v>
      </c>
      <c r="F22" s="69">
        <f t="shared" si="5"/>
        <v>12</v>
      </c>
      <c r="G22" s="68">
        <f t="shared" si="6"/>
        <v>0.37124782807676837</v>
      </c>
      <c r="H22" s="3">
        <f t="shared" si="7"/>
        <v>0.61939590313567627</v>
      </c>
      <c r="I22" s="3">
        <f t="shared" si="8"/>
        <v>0.58089022426773274</v>
      </c>
      <c r="J22" s="3">
        <f t="shared" si="15"/>
        <v>0.41910977573226726</v>
      </c>
      <c r="L22" s="70">
        <f>CohortSurvival!BH43</f>
        <v>37</v>
      </c>
      <c r="M22" s="70">
        <f>CohortSurvival!BJ43</f>
        <v>8.4308735110567717E-2</v>
      </c>
      <c r="N22" s="70">
        <f>CohortSurvival!BK43</f>
        <v>0.10904703239015708</v>
      </c>
      <c r="O22" s="70"/>
      <c r="P22" s="70"/>
      <c r="Q22" s="93">
        <f>J36</f>
        <v>0.10677019428198675</v>
      </c>
      <c r="R22" s="3">
        <f t="shared" si="9"/>
        <v>5.0451714810932429E-4</v>
      </c>
      <c r="S22" s="3">
        <f t="shared" si="10"/>
        <v>5.1839917708166163E-6</v>
      </c>
      <c r="W22" s="128">
        <v>8.4621573224992752E-2</v>
      </c>
      <c r="X22" s="133">
        <v>0.10677019428198675</v>
      </c>
      <c r="Y22" s="133">
        <v>0.1431010839319935</v>
      </c>
      <c r="Z22" s="137">
        <v>0.150850466600018</v>
      </c>
      <c r="AB22" s="71">
        <v>8.6107003218463096E-2</v>
      </c>
      <c r="AC22" s="71">
        <v>0.12689085233619157</v>
      </c>
      <c r="AD22" s="71">
        <v>0.14462772815901848</v>
      </c>
      <c r="AE22" s="71">
        <v>0.35029999997519634</v>
      </c>
    </row>
    <row r="23" spans="1:41">
      <c r="A23" s="3">
        <f t="shared" si="16"/>
        <v>25</v>
      </c>
      <c r="B23" s="3">
        <v>15</v>
      </c>
      <c r="C23" s="68">
        <f t="shared" si="13"/>
        <v>3.8071574410078156E-2</v>
      </c>
      <c r="D23" s="68">
        <f t="shared" si="14"/>
        <v>0.75071683579363024</v>
      </c>
      <c r="E23" s="68">
        <f t="shared" si="4"/>
        <v>13.254658330263638</v>
      </c>
      <c r="F23" s="69">
        <f t="shared" si="5"/>
        <v>13</v>
      </c>
      <c r="G23" s="68">
        <f t="shared" si="6"/>
        <v>0.25465833026363782</v>
      </c>
      <c r="H23" s="3">
        <f t="shared" si="7"/>
        <v>0.66867454726305753</v>
      </c>
      <c r="I23" s="3">
        <f t="shared" si="8"/>
        <v>0.62710538729003962</v>
      </c>
      <c r="J23" s="3">
        <f t="shared" si="15"/>
        <v>0.37289461270996038</v>
      </c>
      <c r="L23" s="70">
        <f>CohortSurvival!BH44</f>
        <v>39</v>
      </c>
      <c r="M23" s="70">
        <f>CohortSurvival!BJ44</f>
        <v>7.6305214572960384E-2</v>
      </c>
      <c r="N23" s="70"/>
      <c r="O23" s="70"/>
      <c r="P23" s="70"/>
      <c r="Q23" s="93">
        <f>J38</f>
        <v>9.5082098780214452E-2</v>
      </c>
      <c r="R23" s="3">
        <f t="shared" si="9"/>
        <v>3.5257138053262726E-4</v>
      </c>
      <c r="W23" s="128">
        <v>7.506894621245952E-2</v>
      </c>
      <c r="X23" s="133">
        <v>9.5082098780214452E-2</v>
      </c>
      <c r="Y23" s="133">
        <v>0.13160641852311061</v>
      </c>
      <c r="Z23" s="137">
        <v>0.13780789414941319</v>
      </c>
      <c r="AB23" s="71">
        <v>7.5682405725438273E-2</v>
      </c>
      <c r="AC23" s="71">
        <v>0.11450270589746392</v>
      </c>
      <c r="AD23" s="71">
        <v>0.12731842111848668</v>
      </c>
      <c r="AE23" s="71">
        <v>0.3376788657202211</v>
      </c>
    </row>
    <row r="24" spans="1:41">
      <c r="A24" s="3">
        <f t="shared" si="16"/>
        <v>26</v>
      </c>
      <c r="B24" s="3">
        <v>16</v>
      </c>
      <c r="C24" s="68">
        <f t="shared" si="13"/>
        <v>3.2607094035890287E-2</v>
      </c>
      <c r="D24" s="68">
        <f t="shared" si="14"/>
        <v>0.78878841020370838</v>
      </c>
      <c r="E24" s="68">
        <f t="shared" si="4"/>
        <v>14.138068832450507</v>
      </c>
      <c r="F24" s="69">
        <f t="shared" si="5"/>
        <v>14</v>
      </c>
      <c r="G24" s="68">
        <f t="shared" si="6"/>
        <v>0.13806883245050727</v>
      </c>
      <c r="H24" s="3">
        <f t="shared" si="7"/>
        <v>0.71264540894337436</v>
      </c>
      <c r="I24" s="3">
        <f t="shared" si="8"/>
        <v>0.66834273415238998</v>
      </c>
      <c r="J24" s="3">
        <f t="shared" si="15"/>
        <v>0.33165726584761002</v>
      </c>
      <c r="L24" s="70">
        <f>CohortSurvival!BH45</f>
        <v>41</v>
      </c>
      <c r="M24" s="70">
        <f>CohortSurvival!BJ45</f>
        <v>7.1116393438112963E-2</v>
      </c>
      <c r="N24" s="70"/>
      <c r="O24" s="70"/>
      <c r="P24" s="70"/>
      <c r="Q24" s="93">
        <f>J40</f>
        <v>8.6426806272961509E-2</v>
      </c>
      <c r="R24" s="3">
        <f t="shared" si="9"/>
        <v>2.3440874117349511E-4</v>
      </c>
      <c r="W24" s="128">
        <v>6.8193401858504754E-2</v>
      </c>
      <c r="X24" s="133">
        <v>8.6426806272961509E-2</v>
      </c>
      <c r="Y24" s="133">
        <v>0.12315949135651605</v>
      </c>
      <c r="Z24" s="137">
        <v>0.12805150299044332</v>
      </c>
      <c r="AB24" s="71">
        <v>6.7968954584241237E-2</v>
      </c>
      <c r="AC24" s="71">
        <v>0.10540393010180904</v>
      </c>
      <c r="AD24" s="71">
        <v>0.11404256196992313</v>
      </c>
      <c r="AE24" s="71">
        <v>0.32785458818290847</v>
      </c>
    </row>
    <row r="25" spans="1:41">
      <c r="A25" s="3">
        <f t="shared" si="16"/>
        <v>27</v>
      </c>
      <c r="B25" s="3">
        <v>17</v>
      </c>
      <c r="C25" s="68">
        <f t="shared" si="13"/>
        <v>2.7794045013858414E-2</v>
      </c>
      <c r="D25" s="68">
        <f t="shared" si="14"/>
        <v>0.82139550423959862</v>
      </c>
      <c r="E25" s="68">
        <f t="shared" si="4"/>
        <v>15.021479334637378</v>
      </c>
      <c r="F25" s="69">
        <f t="shared" si="5"/>
        <v>15</v>
      </c>
      <c r="G25" s="68">
        <f t="shared" si="6"/>
        <v>2.14793346373785E-2</v>
      </c>
      <c r="H25" s="3">
        <f t="shared" si="7"/>
        <v>0.75153458788055616</v>
      </c>
      <c r="I25" s="3">
        <f t="shared" si="8"/>
        <v>0.70481430873020767</v>
      </c>
      <c r="J25" s="3">
        <f t="shared" si="15"/>
        <v>0.29518569126979233</v>
      </c>
      <c r="L25" s="70">
        <f>CohortSurvival!BH46</f>
        <v>43</v>
      </c>
      <c r="M25" s="70">
        <f>CohortSurvival!BJ46</f>
        <v>6.5711127466607344E-2</v>
      </c>
      <c r="N25" s="70"/>
      <c r="O25" s="70"/>
      <c r="P25" s="70"/>
      <c r="Q25" s="93">
        <f>J42</f>
        <v>8.0034406546511727E-2</v>
      </c>
      <c r="R25" s="3">
        <f t="shared" si="9"/>
        <v>2.0515632360082654E-4</v>
      </c>
      <c r="W25" s="128">
        <v>6.3175672902185953E-2</v>
      </c>
      <c r="X25" s="133">
        <v>8.0034406546511727E-2</v>
      </c>
      <c r="Y25" s="133">
        <v>0.11696516132891932</v>
      </c>
      <c r="Z25" s="137">
        <v>0.12083639894697407</v>
      </c>
      <c r="AB25" s="71">
        <v>6.2373756156615223E-2</v>
      </c>
      <c r="AC25" s="71">
        <v>9.8588856933388591E-2</v>
      </c>
      <c r="AD25" s="71">
        <v>0.10384506497863177</v>
      </c>
      <c r="AE25" s="71">
        <v>0.32046302575158636</v>
      </c>
    </row>
    <row r="26" spans="1:41">
      <c r="A26" s="3">
        <f t="shared" si="16"/>
        <v>28</v>
      </c>
      <c r="B26" s="3">
        <v>18</v>
      </c>
      <c r="C26" s="68">
        <f t="shared" si="13"/>
        <v>2.3606859336500211E-2</v>
      </c>
      <c r="D26" s="68">
        <f t="shared" si="14"/>
        <v>0.84918954925345702</v>
      </c>
      <c r="E26" s="68">
        <f t="shared" si="4"/>
        <v>15.904889836824248</v>
      </c>
      <c r="F26" s="69">
        <f t="shared" si="5"/>
        <v>15</v>
      </c>
      <c r="G26" s="68">
        <f t="shared" si="6"/>
        <v>0.90488983682424795</v>
      </c>
      <c r="H26" s="3">
        <f t="shared" si="7"/>
        <v>0.78516741654920807</v>
      </c>
      <c r="I26" s="3">
        <f t="shared" si="8"/>
        <v>0.73635630196778956</v>
      </c>
      <c r="J26" s="3">
        <f t="shared" si="15"/>
        <v>0.26364369803221044</v>
      </c>
      <c r="L26" s="70">
        <f>CohortSurvival!BH47</f>
        <v>45</v>
      </c>
      <c r="M26" s="70">
        <f>CohortSurvival!BJ47</f>
        <v>6.1000659706905658E-2</v>
      </c>
      <c r="N26" s="70"/>
      <c r="O26" s="70"/>
      <c r="P26" s="70"/>
      <c r="Q26" s="93">
        <f>J44</f>
        <v>7.5397432569961786E-2</v>
      </c>
      <c r="R26" s="3">
        <f t="shared" si="9"/>
        <v>2.0726706887042937E-4</v>
      </c>
      <c r="W26" s="128">
        <v>5.9510157770080618E-2</v>
      </c>
      <c r="X26" s="133">
        <v>7.5397432569961786E-2</v>
      </c>
      <c r="Y26" s="133">
        <v>0.11246388610641311</v>
      </c>
      <c r="Z26" s="137">
        <v>0.11553848271591893</v>
      </c>
      <c r="AB26" s="71">
        <v>5.8230194820942605E-2</v>
      </c>
      <c r="AC26" s="71">
        <v>9.3502498168630988E-2</v>
      </c>
      <c r="AD26" s="71">
        <v>9.5989617999863164E-2</v>
      </c>
      <c r="AE26" s="71">
        <v>0.31480847416908941</v>
      </c>
    </row>
    <row r="27" spans="1:41">
      <c r="A27" s="3">
        <f t="shared" si="16"/>
        <v>29</v>
      </c>
      <c r="B27" s="3">
        <v>19</v>
      </c>
      <c r="C27" s="68">
        <f t="shared" si="13"/>
        <v>1.9996783037963543E-2</v>
      </c>
      <c r="D27" s="68">
        <f t="shared" si="14"/>
        <v>0.87279640858995722</v>
      </c>
      <c r="E27" s="68">
        <f t="shared" si="4"/>
        <v>16.788300339011119</v>
      </c>
      <c r="F27" s="69">
        <f t="shared" si="5"/>
        <v>16</v>
      </c>
      <c r="G27" s="68">
        <f t="shared" si="6"/>
        <v>0.78830033901111918</v>
      </c>
      <c r="H27" s="3">
        <f t="shared" si="7"/>
        <v>0.81449259348636815</v>
      </c>
      <c r="I27" s="3">
        <f t="shared" si="8"/>
        <v>0.7638584351292782</v>
      </c>
      <c r="J27" s="3">
        <f t="shared" si="15"/>
        <v>0.2361415648707218</v>
      </c>
      <c r="L27" s="70">
        <f>CohortSurvival!BH48</f>
        <v>47</v>
      </c>
      <c r="M27" s="70">
        <f>CohortSurvival!BJ48</f>
        <v>5.8135359674309724E-2</v>
      </c>
      <c r="N27" s="70"/>
      <c r="O27" s="70"/>
      <c r="P27" s="70"/>
      <c r="Q27" s="94">
        <f>J46</f>
        <v>7.1974035175058515E-2</v>
      </c>
      <c r="R27" s="3">
        <f t="shared" si="9"/>
        <v>1.9150893961502482E-4</v>
      </c>
      <c r="W27" s="129">
        <v>5.6835788748517024E-2</v>
      </c>
      <c r="X27" s="134">
        <v>7.1974035175058515E-2</v>
      </c>
      <c r="Y27" s="134">
        <v>0.10919032796770556</v>
      </c>
      <c r="Z27" s="138">
        <v>0.11157456235575136</v>
      </c>
      <c r="AB27" s="71">
        <v>5.5159853982170048E-2</v>
      </c>
      <c r="AC27" s="71">
        <v>8.9779455597648439E-2</v>
      </c>
      <c r="AD27" s="71">
        <v>9.000491660965515E-2</v>
      </c>
      <c r="AE27" s="71">
        <v>0.31048825813846226</v>
      </c>
    </row>
    <row r="28" spans="1:41" ht="15.75" thickBot="1">
      <c r="A28" s="3">
        <f t="shared" si="16"/>
        <v>30</v>
      </c>
      <c r="B28" s="3">
        <v>20</v>
      </c>
      <c r="C28" s="68">
        <f t="shared" si="13"/>
        <v>1.6904757087228287E-2</v>
      </c>
      <c r="D28" s="68">
        <f t="shared" si="14"/>
        <v>0.89279319162792081</v>
      </c>
      <c r="E28" s="68">
        <f t="shared" si="4"/>
        <v>17.671710841197989</v>
      </c>
      <c r="F28" s="69">
        <f t="shared" si="5"/>
        <v>17</v>
      </c>
      <c r="G28" s="68">
        <f t="shared" si="6"/>
        <v>0.67171084119798863</v>
      </c>
      <c r="H28" s="3">
        <f t="shared" si="7"/>
        <v>0.84006506559615224</v>
      </c>
      <c r="I28" s="3">
        <f t="shared" si="8"/>
        <v>0.78784115600897842</v>
      </c>
      <c r="J28" s="3">
        <f t="shared" si="15"/>
        <v>0.21215884399102158</v>
      </c>
      <c r="L28" s="72"/>
      <c r="M28" s="72"/>
      <c r="N28" s="72"/>
      <c r="O28" s="72"/>
      <c r="W28" s="26"/>
      <c r="X28" s="26"/>
      <c r="Y28" s="26"/>
      <c r="Z28" s="26"/>
      <c r="AK28" s="3" t="s">
        <v>104</v>
      </c>
    </row>
    <row r="29" spans="1:41" ht="15.75" thickBot="1">
      <c r="A29" s="3">
        <f t="shared" si="16"/>
        <v>31</v>
      </c>
      <c r="B29" s="3">
        <v>21</v>
      </c>
      <c r="C29" s="68">
        <f t="shared" si="13"/>
        <v>1.4269314198691666E-2</v>
      </c>
      <c r="D29" s="68">
        <f>D28+C28</f>
        <v>0.90969794871514909</v>
      </c>
      <c r="E29" s="68">
        <f t="shared" si="4"/>
        <v>18.555121343384858</v>
      </c>
      <c r="F29" s="69">
        <f t="shared" si="5"/>
        <v>18</v>
      </c>
      <c r="G29" s="68">
        <f t="shared" si="6"/>
        <v>0.55512134338485808</v>
      </c>
      <c r="H29" s="3">
        <f t="shared" si="7"/>
        <v>0.86229422072143236</v>
      </c>
      <c r="I29" s="3">
        <f t="shared" si="8"/>
        <v>0.80868840223814464</v>
      </c>
      <c r="J29" s="3">
        <f t="shared" si="15"/>
        <v>0.19131159776185536</v>
      </c>
      <c r="L29" s="72"/>
      <c r="M29" s="72"/>
      <c r="N29" s="72"/>
      <c r="O29" s="72"/>
      <c r="P29" s="3" t="s">
        <v>96</v>
      </c>
      <c r="R29" s="48">
        <f>SUM(R8:R27)</f>
        <v>3.1640407286386403E-2</v>
      </c>
      <c r="S29" s="49">
        <f t="shared" ref="S29:U29" si="17">SUM(S8:S27)</f>
        <v>4.1636363185269571E-4</v>
      </c>
      <c r="T29" s="49">
        <f t="shared" si="17"/>
        <v>9.479471539743255E-3</v>
      </c>
      <c r="U29" s="50">
        <f t="shared" si="17"/>
        <v>3.1199612762055169E-3</v>
      </c>
      <c r="W29" s="26"/>
      <c r="X29" s="26"/>
      <c r="Y29" s="26"/>
      <c r="Z29" s="26"/>
    </row>
    <row r="30" spans="1:41" ht="15.75" thickBot="1">
      <c r="A30" s="3">
        <f t="shared" si="16"/>
        <v>32</v>
      </c>
      <c r="B30" s="3">
        <v>22</v>
      </c>
      <c r="C30" s="68">
        <f t="shared" si="13"/>
        <v>1.2031130790418693E-2</v>
      </c>
      <c r="D30" s="68">
        <f t="shared" si="14"/>
        <v>0.92396726291384079</v>
      </c>
      <c r="E30" s="68">
        <f t="shared" si="4"/>
        <v>19.438531845571728</v>
      </c>
      <c r="F30" s="69">
        <f t="shared" si="5"/>
        <v>19</v>
      </c>
      <c r="G30" s="68">
        <f t="shared" si="6"/>
        <v>0.43853184557172753</v>
      </c>
      <c r="H30" s="3">
        <f t="shared" si="7"/>
        <v>0.88156563476109273</v>
      </c>
      <c r="I30" s="3">
        <f t="shared" si="8"/>
        <v>0.82676177980939169</v>
      </c>
      <c r="J30" s="3">
        <f t="shared" si="15"/>
        <v>0.17323822019060831</v>
      </c>
      <c r="W30" s="26"/>
      <c r="X30" s="26"/>
      <c r="Y30" s="26"/>
      <c r="Z30" s="26"/>
      <c r="AL30" s="3" t="s">
        <v>77</v>
      </c>
      <c r="AM30" s="3" t="s">
        <v>78</v>
      </c>
      <c r="AN30" s="3" t="s">
        <v>79</v>
      </c>
      <c r="AO30" s="3" t="s">
        <v>71</v>
      </c>
    </row>
    <row r="31" spans="1:41">
      <c r="A31" s="3">
        <f t="shared" si="16"/>
        <v>33</v>
      </c>
      <c r="B31" s="3">
        <v>23</v>
      </c>
      <c r="C31" s="68">
        <f t="shared" si="13"/>
        <v>1.0135421115169244E-2</v>
      </c>
      <c r="D31" s="68">
        <f t="shared" si="14"/>
        <v>0.93599839370425952</v>
      </c>
      <c r="E31" s="68">
        <f t="shared" si="4"/>
        <v>20.321942347758597</v>
      </c>
      <c r="F31" s="69">
        <f t="shared" si="5"/>
        <v>20</v>
      </c>
      <c r="G31" s="68">
        <f t="shared" si="6"/>
        <v>0.32194234775859698</v>
      </c>
      <c r="H31" s="3">
        <f t="shared" si="7"/>
        <v>0.89823554881287182</v>
      </c>
      <c r="I31" s="3">
        <f t="shared" si="8"/>
        <v>0.84239538355626808</v>
      </c>
      <c r="J31" s="3">
        <f t="shared" si="15"/>
        <v>0.15760461644373192</v>
      </c>
      <c r="U31" s="73" t="s">
        <v>98</v>
      </c>
      <c r="V31" s="74" t="s">
        <v>80</v>
      </c>
      <c r="W31" s="130">
        <v>0.95053975143749847</v>
      </c>
      <c r="X31" s="130">
        <v>0.93783349442091957</v>
      </c>
      <c r="Y31" s="135">
        <v>0.9</v>
      </c>
      <c r="Z31" s="139">
        <v>0.9</v>
      </c>
      <c r="AB31" s="3">
        <v>0.9536444339461515</v>
      </c>
      <c r="AC31" s="3">
        <v>0.92118413830039425</v>
      </c>
      <c r="AD31" s="3">
        <v>0.92998776086853596</v>
      </c>
      <c r="AE31" s="3">
        <v>0.70329696261500252</v>
      </c>
      <c r="AK31" s="3" t="s">
        <v>105</v>
      </c>
      <c r="AL31" s="3">
        <f>CohortNeverEnterPrimary!W32</f>
        <v>18.837326700336614</v>
      </c>
      <c r="AM31" s="3">
        <f>CohortNeverEnterPrimary!X32</f>
        <v>18.463144881978767</v>
      </c>
      <c r="AN31" s="3">
        <f>CohortNeverEnterPrimary!Y32</f>
        <v>18.668723203145138</v>
      </c>
      <c r="AO31" s="3">
        <f>CohortNeverEnterPrimary!Z32</f>
        <v>18.518209919507729</v>
      </c>
    </row>
    <row r="32" spans="1:41">
      <c r="A32" s="3">
        <f t="shared" si="16"/>
        <v>34</v>
      </c>
      <c r="B32" s="3">
        <v>24</v>
      </c>
      <c r="C32" s="68">
        <f t="shared" si="13"/>
        <v>8.5329900137094631E-3</v>
      </c>
      <c r="D32" s="68">
        <f t="shared" si="14"/>
        <v>0.94613381481942882</v>
      </c>
      <c r="E32" s="68">
        <f t="shared" si="4"/>
        <v>21.205352849945466</v>
      </c>
      <c r="F32" s="69">
        <f t="shared" si="5"/>
        <v>21</v>
      </c>
      <c r="G32" s="68">
        <f t="shared" si="6"/>
        <v>0.20535284994546643</v>
      </c>
      <c r="H32" s="3">
        <f t="shared" si="7"/>
        <v>0.91262819305261778</v>
      </c>
      <c r="I32" s="3">
        <f t="shared" si="8"/>
        <v>0.85589328739758608</v>
      </c>
      <c r="J32" s="3">
        <f t="shared" si="15"/>
        <v>0.14410671260241392</v>
      </c>
      <c r="U32" s="75"/>
      <c r="V32" s="76" t="s">
        <v>81</v>
      </c>
      <c r="W32" s="131">
        <v>21.781945667138839</v>
      </c>
      <c r="X32" s="131">
        <v>22.855291140898327</v>
      </c>
      <c r="Y32" s="133">
        <v>23.194061510337875</v>
      </c>
      <c r="Z32" s="140">
        <v>23.628730511366005</v>
      </c>
      <c r="AB32" s="3">
        <v>21.917965763469589</v>
      </c>
      <c r="AC32" s="3">
        <v>23.087058900248213</v>
      </c>
      <c r="AD32" s="3">
        <v>24.469917852638282</v>
      </c>
      <c r="AE32" s="3">
        <v>24.534740852212543</v>
      </c>
      <c r="AK32" s="3" t="s">
        <v>106</v>
      </c>
      <c r="AL32" s="3">
        <f>CohortEnterPrimary!W32</f>
        <v>19.312262755761822</v>
      </c>
      <c r="AM32" s="3">
        <f>CohortEnterPrimary!X32</f>
        <v>19.601677627837535</v>
      </c>
      <c r="AN32" s="3">
        <f>CohortEnterPrimary!Y32</f>
        <v>19.806576941416935</v>
      </c>
      <c r="AO32" s="3">
        <f>CohortEnterPrimary!Z32</f>
        <v>20.518367280425171</v>
      </c>
    </row>
    <row r="33" spans="1:41" ht="15.75" thickBot="1">
      <c r="A33" s="3">
        <f t="shared" si="16"/>
        <v>35</v>
      </c>
      <c r="B33" s="3">
        <v>25</v>
      </c>
      <c r="C33" s="68">
        <f t="shared" si="13"/>
        <v>7.1804855070594833E-3</v>
      </c>
      <c r="D33" s="68">
        <f t="shared" si="14"/>
        <v>0.95466680483313826</v>
      </c>
      <c r="E33" s="68">
        <f t="shared" si="4"/>
        <v>22.088763352132339</v>
      </c>
      <c r="F33" s="69">
        <f t="shared" si="5"/>
        <v>22</v>
      </c>
      <c r="G33" s="68">
        <f t="shared" si="6"/>
        <v>8.8763352132339435E-2</v>
      </c>
      <c r="H33" s="3">
        <f t="shared" si="7"/>
        <v>0.92503518641274096</v>
      </c>
      <c r="I33" s="3">
        <f t="shared" si="8"/>
        <v>0.86752898133576761</v>
      </c>
      <c r="J33" s="3">
        <f t="shared" si="15"/>
        <v>0.13247101866423239</v>
      </c>
      <c r="U33" s="77"/>
      <c r="V33" s="78" t="s">
        <v>82</v>
      </c>
      <c r="W33" s="132">
        <v>9.3606400694235603</v>
      </c>
      <c r="X33" s="132">
        <v>9.9960371792593357</v>
      </c>
      <c r="Y33" s="136">
        <v>10.586038259823839</v>
      </c>
      <c r="Z33" s="141">
        <v>10.441615701978089</v>
      </c>
      <c r="AB33" s="3">
        <v>9.0052803662670815</v>
      </c>
      <c r="AC33" s="3">
        <v>9.8896020321056355</v>
      </c>
      <c r="AD33" s="3">
        <v>9.6132793600602522</v>
      </c>
      <c r="AE33" s="3">
        <v>10.141669302004765</v>
      </c>
      <c r="AK33" s="3" t="s">
        <v>107</v>
      </c>
      <c r="AL33" s="3">
        <f>W32</f>
        <v>21.781945667138839</v>
      </c>
      <c r="AM33" s="3">
        <f>X32</f>
        <v>22.855291140898327</v>
      </c>
      <c r="AN33" s="3">
        <f>Y32</f>
        <v>23.194061510337875</v>
      </c>
      <c r="AO33" s="3">
        <f>Z32</f>
        <v>23.628730511366005</v>
      </c>
    </row>
    <row r="34" spans="1:41">
      <c r="A34" s="3">
        <f t="shared" si="16"/>
        <v>36</v>
      </c>
      <c r="B34" s="3">
        <v>26</v>
      </c>
      <c r="C34" s="68">
        <f t="shared" si="13"/>
        <v>6.0401994810760223E-3</v>
      </c>
      <c r="D34" s="68">
        <f t="shared" si="14"/>
        <v>0.96184729034019778</v>
      </c>
      <c r="E34" s="68">
        <f t="shared" si="4"/>
        <v>22.972173854319209</v>
      </c>
      <c r="F34" s="69">
        <f t="shared" si="5"/>
        <v>22</v>
      </c>
      <c r="G34" s="68">
        <f t="shared" si="6"/>
        <v>0.97217385431920889</v>
      </c>
      <c r="H34" s="3">
        <f t="shared" si="7"/>
        <v>0.93566361370618067</v>
      </c>
      <c r="I34" s="3">
        <f t="shared" si="8"/>
        <v>0.87749667644457285</v>
      </c>
      <c r="J34" s="3">
        <f t="shared" si="15"/>
        <v>0.12250332355542715</v>
      </c>
    </row>
    <row r="35" spans="1:41">
      <c r="A35" s="3">
        <f t="shared" si="16"/>
        <v>37</v>
      </c>
      <c r="B35" s="3">
        <v>27</v>
      </c>
      <c r="C35" s="68">
        <f t="shared" si="13"/>
        <v>5.0796345062332346E-3</v>
      </c>
      <c r="D35" s="68">
        <f t="shared" si="14"/>
        <v>0.96788748982127382</v>
      </c>
      <c r="E35" s="68">
        <f t="shared" si="4"/>
        <v>23.855584356506078</v>
      </c>
      <c r="F35" s="69">
        <f t="shared" si="5"/>
        <v>23</v>
      </c>
      <c r="G35" s="68">
        <f t="shared" si="6"/>
        <v>0.85558435650607834</v>
      </c>
      <c r="H35" s="3">
        <f t="shared" si="7"/>
        <v>0.9446701014569997</v>
      </c>
      <c r="I35" s="3">
        <f t="shared" si="8"/>
        <v>0.8859432623243827</v>
      </c>
      <c r="J35" s="3">
        <f t="shared" si="15"/>
        <v>0.1140567376756173</v>
      </c>
    </row>
    <row r="36" spans="1:41">
      <c r="A36" s="3">
        <f t="shared" si="16"/>
        <v>38</v>
      </c>
      <c r="B36" s="3">
        <v>28</v>
      </c>
      <c r="C36" s="68">
        <f t="shared" si="13"/>
        <v>4.2709693910830465E-3</v>
      </c>
      <c r="D36" s="68">
        <f t="shared" si="14"/>
        <v>0.97296712432750709</v>
      </c>
      <c r="E36" s="68">
        <f t="shared" si="4"/>
        <v>24.738994858692948</v>
      </c>
      <c r="F36" s="69">
        <f t="shared" si="5"/>
        <v>24</v>
      </c>
      <c r="G36" s="68">
        <f t="shared" si="6"/>
        <v>0.73899485869294779</v>
      </c>
      <c r="H36" s="3">
        <f t="shared" si="7"/>
        <v>0.95243965056883839</v>
      </c>
      <c r="I36" s="3">
        <f t="shared" si="8"/>
        <v>0.89322980571801325</v>
      </c>
      <c r="J36" s="3">
        <f t="shared" si="15"/>
        <v>0.10677019428198675</v>
      </c>
      <c r="L36" s="3" t="s">
        <v>100</v>
      </c>
      <c r="X36" s="3" t="s">
        <v>108</v>
      </c>
    </row>
    <row r="37" spans="1:41">
      <c r="A37" s="3">
        <f t="shared" si="16"/>
        <v>39</v>
      </c>
      <c r="B37" s="3">
        <v>29</v>
      </c>
      <c r="C37" s="68">
        <f t="shared" si="13"/>
        <v>3.5905012512053094E-3</v>
      </c>
      <c r="D37" s="68">
        <f t="shared" si="14"/>
        <v>0.97723809371859016</v>
      </c>
      <c r="E37" s="68">
        <f t="shared" si="4"/>
        <v>25.622405360879817</v>
      </c>
      <c r="F37" s="69">
        <f t="shared" si="5"/>
        <v>25</v>
      </c>
      <c r="G37" s="68">
        <f t="shared" si="6"/>
        <v>0.62240536087981724</v>
      </c>
      <c r="H37" s="3">
        <f t="shared" si="7"/>
        <v>0.95913597750645196</v>
      </c>
      <c r="I37" s="3">
        <f t="shared" si="8"/>
        <v>0.89950984540970036</v>
      </c>
      <c r="J37" s="3">
        <f t="shared" si="15"/>
        <v>0.10049015459029964</v>
      </c>
    </row>
    <row r="38" spans="1:41">
      <c r="A38" s="3">
        <f t="shared" si="16"/>
        <v>40</v>
      </c>
      <c r="B38" s="3">
        <v>30</v>
      </c>
      <c r="C38" s="68">
        <f t="shared" si="13"/>
        <v>3.0181074218942113E-3</v>
      </c>
      <c r="D38" s="68">
        <f t="shared" si="14"/>
        <v>0.98082859496979546</v>
      </c>
      <c r="E38" s="68">
        <f t="shared" si="4"/>
        <v>26.505815863066687</v>
      </c>
      <c r="F38" s="69">
        <f t="shared" si="5"/>
        <v>26</v>
      </c>
      <c r="G38" s="68">
        <f t="shared" si="6"/>
        <v>0.50581586306668669</v>
      </c>
      <c r="H38" s="3">
        <f t="shared" si="7"/>
        <v>0.96490251905381319</v>
      </c>
      <c r="I38" s="3">
        <f t="shared" si="8"/>
        <v>0.90491790121978555</v>
      </c>
      <c r="J38" s="3">
        <f t="shared" si="15"/>
        <v>9.5082098780214452E-2</v>
      </c>
    </row>
    <row r="39" spans="1:41">
      <c r="A39" s="3">
        <f t="shared" si="16"/>
        <v>41</v>
      </c>
      <c r="B39" s="3">
        <v>31</v>
      </c>
      <c r="C39" s="68">
        <f t="shared" si="13"/>
        <v>2.5367493428772722E-3</v>
      </c>
      <c r="D39" s="68">
        <f t="shared" si="14"/>
        <v>0.9838467023916897</v>
      </c>
      <c r="E39" s="68">
        <f t="shared" si="4"/>
        <v>27.38922636525356</v>
      </c>
      <c r="F39" s="69">
        <f t="shared" si="5"/>
        <v>27</v>
      </c>
      <c r="G39" s="68">
        <f t="shared" si="6"/>
        <v>0.38922636525355969</v>
      </c>
      <c r="H39" s="3">
        <f t="shared" si="7"/>
        <v>0.96986461749695152</v>
      </c>
      <c r="I39" s="3">
        <f t="shared" si="8"/>
        <v>0.90957152334237457</v>
      </c>
      <c r="J39" s="3">
        <f t="shared" si="15"/>
        <v>9.0428476657625434E-2</v>
      </c>
    </row>
    <row r="40" spans="1:41">
      <c r="A40" s="3">
        <f t="shared" si="16"/>
        <v>42</v>
      </c>
      <c r="B40" s="3">
        <v>32</v>
      </c>
      <c r="C40" s="68">
        <f t="shared" si="13"/>
        <v>2.1320278220495598E-3</v>
      </c>
      <c r="D40" s="68">
        <f t="shared" si="14"/>
        <v>0.98638345173456699</v>
      </c>
      <c r="E40" s="68">
        <f t="shared" si="4"/>
        <v>28.272636867440433</v>
      </c>
      <c r="F40" s="69">
        <f t="shared" si="5"/>
        <v>28</v>
      </c>
      <c r="G40" s="68">
        <f t="shared" si="6"/>
        <v>0.2726368674404327</v>
      </c>
      <c r="H40" s="3">
        <f t="shared" si="7"/>
        <v>0.97413154804322599</v>
      </c>
      <c r="I40" s="3">
        <f t="shared" si="8"/>
        <v>0.91357319372703849</v>
      </c>
      <c r="J40" s="3">
        <f t="shared" si="15"/>
        <v>8.6426806272961509E-2</v>
      </c>
    </row>
    <row r="41" spans="1:41">
      <c r="A41" s="3">
        <f t="shared" si="16"/>
        <v>43</v>
      </c>
      <c r="B41" s="3">
        <v>33</v>
      </c>
      <c r="C41" s="68">
        <f t="shared" si="13"/>
        <v>1.7917917041294683E-3</v>
      </c>
      <c r="D41" s="68">
        <f t="shared" si="14"/>
        <v>0.98851547955661656</v>
      </c>
      <c r="E41" s="68">
        <f t="shared" si="4"/>
        <v>29.156047369627302</v>
      </c>
      <c r="F41" s="69">
        <f t="shared" si="5"/>
        <v>29</v>
      </c>
      <c r="G41" s="68">
        <f t="shared" si="6"/>
        <v>0.15604736962730215</v>
      </c>
      <c r="H41" s="3">
        <f t="shared" si="7"/>
        <v>0.97779838199448432</v>
      </c>
      <c r="I41" s="3">
        <f t="shared" si="8"/>
        <v>0.91701207342500834</v>
      </c>
      <c r="J41" s="3">
        <f t="shared" si="15"/>
        <v>8.2987926574991655E-2</v>
      </c>
    </row>
    <row r="42" spans="1:41">
      <c r="A42" s="3">
        <f t="shared" si="16"/>
        <v>44</v>
      </c>
      <c r="B42" s="3">
        <v>34</v>
      </c>
      <c r="C42" s="68">
        <f t="shared" si="13"/>
        <v>1.5057978999034657E-3</v>
      </c>
      <c r="D42" s="68">
        <f t="shared" si="14"/>
        <v>0.99030727126074602</v>
      </c>
      <c r="E42" s="68">
        <f t="shared" si="4"/>
        <v>30.039457871814172</v>
      </c>
      <c r="F42" s="69">
        <f t="shared" si="5"/>
        <v>30</v>
      </c>
      <c r="G42" s="68">
        <f t="shared" si="6"/>
        <v>3.9457871814171597E-2</v>
      </c>
      <c r="H42" s="3">
        <f t="shared" si="7"/>
        <v>0.98094768306557001</v>
      </c>
      <c r="I42" s="3">
        <f t="shared" si="8"/>
        <v>0.91996559345348827</v>
      </c>
      <c r="J42" s="3">
        <f t="shared" si="15"/>
        <v>8.0034406546511727E-2</v>
      </c>
    </row>
    <row r="43" spans="1:41">
      <c r="A43" s="3">
        <f t="shared" si="16"/>
        <v>45</v>
      </c>
      <c r="B43" s="3">
        <v>35</v>
      </c>
      <c r="C43" s="68">
        <f t="shared" si="13"/>
        <v>1.2654186773542072E-3</v>
      </c>
      <c r="D43" s="68">
        <f t="shared" si="14"/>
        <v>0.99181306916064949</v>
      </c>
      <c r="E43" s="68">
        <f t="shared" si="4"/>
        <v>30.922868374001041</v>
      </c>
      <c r="F43" s="69">
        <f t="shared" si="5"/>
        <v>30</v>
      </c>
      <c r="G43" s="68">
        <f t="shared" si="6"/>
        <v>0.92286837400104105</v>
      </c>
      <c r="H43" s="3">
        <f t="shared" si="7"/>
        <v>0.98361391085879946</v>
      </c>
      <c r="I43" s="3">
        <f t="shared" si="8"/>
        <v>0.92246607118173474</v>
      </c>
      <c r="J43" s="3">
        <f t="shared" si="15"/>
        <v>7.7533928818265263E-2</v>
      </c>
    </row>
    <row r="44" spans="1:41">
      <c r="A44" s="3">
        <f t="shared" si="16"/>
        <v>46</v>
      </c>
      <c r="B44" s="3">
        <v>36</v>
      </c>
      <c r="C44" s="68">
        <f t="shared" si="13"/>
        <v>1.0633912609068832E-3</v>
      </c>
      <c r="D44" s="68">
        <f t="shared" si="14"/>
        <v>0.99307848783800368</v>
      </c>
      <c r="E44" s="68">
        <f t="shared" si="4"/>
        <v>31.80627887618791</v>
      </c>
      <c r="F44" s="69">
        <f t="shared" si="5"/>
        <v>31</v>
      </c>
      <c r="G44" s="68">
        <f t="shared" si="6"/>
        <v>0.8062788761879105</v>
      </c>
      <c r="H44" s="3">
        <f t="shared" si="7"/>
        <v>0.98589202980103519</v>
      </c>
      <c r="I44" s="3">
        <f t="shared" si="8"/>
        <v>0.92460256743003821</v>
      </c>
      <c r="J44" s="3">
        <f t="shared" si="15"/>
        <v>7.5397432569961786E-2</v>
      </c>
    </row>
    <row r="45" spans="1:41">
      <c r="A45" s="3">
        <f t="shared" si="16"/>
        <v>47</v>
      </c>
      <c r="B45" s="3">
        <v>37</v>
      </c>
      <c r="C45" s="68">
        <f t="shared" si="13"/>
        <v>8.9360462049366057E-4</v>
      </c>
      <c r="D45" s="68">
        <f t="shared" si="14"/>
        <v>0.99414187909891061</v>
      </c>
      <c r="E45" s="68">
        <f t="shared" si="4"/>
        <v>32.68968937837478</v>
      </c>
      <c r="F45" s="69">
        <f t="shared" si="5"/>
        <v>32</v>
      </c>
      <c r="G45" s="68">
        <f t="shared" si="6"/>
        <v>0.68968937837477995</v>
      </c>
      <c r="H45" s="3">
        <f t="shared" si="7"/>
        <v>0.98785388867783408</v>
      </c>
      <c r="I45" s="3">
        <f t="shared" si="8"/>
        <v>0.92644246439602718</v>
      </c>
      <c r="J45" s="3">
        <f t="shared" si="15"/>
        <v>7.3557535603972823E-2</v>
      </c>
    </row>
    <row r="46" spans="1:41">
      <c r="A46" s="3">
        <f t="shared" si="16"/>
        <v>48</v>
      </c>
      <c r="B46" s="3">
        <v>38</v>
      </c>
      <c r="C46" s="68">
        <f t="shared" si="13"/>
        <v>7.5091854529467687E-4</v>
      </c>
      <c r="D46" s="68">
        <f t="shared" si="14"/>
        <v>0.99503548371940431</v>
      </c>
      <c r="E46" s="68">
        <f t="shared" si="4"/>
        <v>33.573099880561649</v>
      </c>
      <c r="F46" s="69">
        <f t="shared" si="5"/>
        <v>33</v>
      </c>
      <c r="G46" s="68">
        <f t="shared" si="6"/>
        <v>0.5730998805616494</v>
      </c>
      <c r="H46" s="3">
        <f t="shared" si="7"/>
        <v>0.98954235516824451</v>
      </c>
      <c r="I46" s="3">
        <f t="shared" si="8"/>
        <v>0.92802596482494148</v>
      </c>
      <c r="J46" s="3">
        <f t="shared" si="15"/>
        <v>7.1974035175058515E-2</v>
      </c>
    </row>
    <row r="47" spans="1:41">
      <c r="A47" s="3">
        <f t="shared" si="16"/>
        <v>49</v>
      </c>
      <c r="B47" s="3">
        <v>39</v>
      </c>
      <c r="C47" s="68">
        <f t="shared" si="13"/>
        <v>6.3101049866881608E-4</v>
      </c>
      <c r="D47" s="68">
        <f t="shared" si="14"/>
        <v>0.99578640226469894</v>
      </c>
      <c r="E47" s="68">
        <f t="shared" si="4"/>
        <v>34.456510382748519</v>
      </c>
      <c r="F47" s="69">
        <f t="shared" si="5"/>
        <v>34</v>
      </c>
      <c r="G47" s="68">
        <f t="shared" si="6"/>
        <v>0.45651038274851885</v>
      </c>
      <c r="H47" s="3">
        <f t="shared" si="7"/>
        <v>0.99099468363637289</v>
      </c>
      <c r="I47" s="3">
        <f t="shared" si="8"/>
        <v>0.92938800710725322</v>
      </c>
      <c r="J47" s="3">
        <f t="shared" si="15"/>
        <v>7.0611992892746778E-2</v>
      </c>
    </row>
    <row r="48" spans="1:41">
      <c r="A48" s="3">
        <f t="shared" si="16"/>
        <v>50</v>
      </c>
      <c r="B48" s="3">
        <v>40</v>
      </c>
      <c r="C48" s="68">
        <f t="shared" si="13"/>
        <v>5.3024622903911022E-4</v>
      </c>
      <c r="D48" s="68">
        <f t="shared" si="14"/>
        <v>0.99641741276336782</v>
      </c>
      <c r="E48" s="68">
        <f t="shared" si="4"/>
        <v>35.339920884935395</v>
      </c>
      <c r="F48" s="69">
        <f t="shared" si="5"/>
        <v>35</v>
      </c>
      <c r="G48" s="68">
        <f t="shared" si="6"/>
        <v>0.33992088493539541</v>
      </c>
      <c r="H48" s="3">
        <f t="shared" si="7"/>
        <v>0.99224321139726945</v>
      </c>
      <c r="I48" s="3">
        <f t="shared" si="8"/>
        <v>0.93055891826013637</v>
      </c>
      <c r="J48" s="3">
        <f t="shared" si="15"/>
        <v>6.944108173986363E-2</v>
      </c>
    </row>
    <row r="49" spans="1:10">
      <c r="A49" s="3">
        <f t="shared" si="16"/>
        <v>51</v>
      </c>
      <c r="B49" s="3">
        <v>41</v>
      </c>
      <c r="C49" s="68">
        <f t="shared" si="13"/>
        <v>4.4557060229600691E-4</v>
      </c>
      <c r="D49" s="68">
        <f t="shared" si="14"/>
        <v>0.99694765899240689</v>
      </c>
      <c r="E49" s="68">
        <f t="shared" si="4"/>
        <v>36.223331387122265</v>
      </c>
      <c r="F49" s="69">
        <f t="shared" si="5"/>
        <v>36</v>
      </c>
      <c r="G49" s="68">
        <f t="shared" si="6"/>
        <v>0.22333138712226486</v>
      </c>
      <c r="H49" s="3">
        <f t="shared" si="7"/>
        <v>0.99331597648335568</v>
      </c>
      <c r="I49" s="3">
        <f t="shared" si="8"/>
        <v>0.93156499328951337</v>
      </c>
      <c r="J49" s="3">
        <f t="shared" si="15"/>
        <v>6.8435006710486634E-2</v>
      </c>
    </row>
    <row r="50" spans="1:10">
      <c r="A50" s="3">
        <f t="shared" si="16"/>
        <v>52</v>
      </c>
      <c r="B50" s="3">
        <v>42</v>
      </c>
      <c r="C50" s="68">
        <f t="shared" si="13"/>
        <v>3.7441558984332941E-4</v>
      </c>
      <c r="D50" s="68">
        <f t="shared" si="14"/>
        <v>0.99739322959470289</v>
      </c>
      <c r="E50" s="68">
        <f t="shared" si="4"/>
        <v>37.106741889309134</v>
      </c>
      <c r="F50" s="69">
        <f t="shared" si="5"/>
        <v>37</v>
      </c>
      <c r="G50" s="68">
        <f t="shared" si="6"/>
        <v>0.10674188930913431</v>
      </c>
      <c r="H50" s="3">
        <f t="shared" si="7"/>
        <v>0.9942372641443975</v>
      </c>
      <c r="I50" s="3">
        <f t="shared" si="8"/>
        <v>0.9324290077160351</v>
      </c>
      <c r="J50" s="3">
        <f t="shared" si="15"/>
        <v>6.7570992283964904E-2</v>
      </c>
    </row>
    <row r="51" spans="1:10">
      <c r="A51" s="3">
        <f t="shared" si="16"/>
        <v>53</v>
      </c>
      <c r="B51" s="3">
        <v>43</v>
      </c>
      <c r="C51" s="68">
        <f t="shared" si="13"/>
        <v>3.1462277557215074E-4</v>
      </c>
      <c r="D51" s="68">
        <f t="shared" si="14"/>
        <v>0.99776764518454619</v>
      </c>
      <c r="E51" s="68">
        <f t="shared" si="4"/>
        <v>37.990152391496004</v>
      </c>
      <c r="F51" s="69">
        <f t="shared" si="5"/>
        <v>37</v>
      </c>
      <c r="G51" s="68">
        <f t="shared" si="6"/>
        <v>0.99015239149600376</v>
      </c>
      <c r="H51" s="3">
        <f t="shared" si="7"/>
        <v>0.99502668385094428</v>
      </c>
      <c r="I51" s="3">
        <f t="shared" si="8"/>
        <v>0.93316935195799067</v>
      </c>
      <c r="J51" s="3">
        <f t="shared" si="15"/>
        <v>6.6830648042009333E-2</v>
      </c>
    </row>
    <row r="52" spans="1:10">
      <c r="A52" s="3">
        <f t="shared" si="16"/>
        <v>54</v>
      </c>
      <c r="B52" s="3">
        <v>44</v>
      </c>
      <c r="C52" s="68">
        <f t="shared" si="13"/>
        <v>2.6437812801815636E-4</v>
      </c>
      <c r="D52" s="68">
        <f t="shared" si="14"/>
        <v>0.99808226796011834</v>
      </c>
      <c r="E52" s="68">
        <f t="shared" si="4"/>
        <v>38.873562893682873</v>
      </c>
      <c r="F52" s="69">
        <f t="shared" si="5"/>
        <v>38</v>
      </c>
      <c r="G52" s="68">
        <f t="shared" si="6"/>
        <v>0.87356289368287321</v>
      </c>
      <c r="H52" s="3">
        <f t="shared" si="7"/>
        <v>0.9956914582967521</v>
      </c>
      <c r="I52" s="3">
        <f t="shared" si="8"/>
        <v>0.93379279969950435</v>
      </c>
      <c r="J52" s="3">
        <f t="shared" si="15"/>
        <v>6.620720030049565E-2</v>
      </c>
    </row>
    <row r="53" spans="1:10">
      <c r="A53" s="3">
        <f t="shared" si="16"/>
        <v>55</v>
      </c>
      <c r="B53" s="3">
        <v>45</v>
      </c>
      <c r="C53" s="68">
        <f t="shared" si="13"/>
        <v>2.2215711985955111E-4</v>
      </c>
      <c r="D53" s="68">
        <f t="shared" si="14"/>
        <v>0.9983466460881365</v>
      </c>
      <c r="E53" s="68">
        <f t="shared" si="4"/>
        <v>39.756973395869743</v>
      </c>
      <c r="F53" s="69">
        <f t="shared" si="5"/>
        <v>39</v>
      </c>
      <c r="G53" s="68">
        <f t="shared" si="6"/>
        <v>0.75697339586974266</v>
      </c>
      <c r="H53" s="3">
        <f t="shared" si="7"/>
        <v>0.99626406042470572</v>
      </c>
      <c r="I53" s="3">
        <f t="shared" si="8"/>
        <v>0.93432980515407593</v>
      </c>
      <c r="J53" s="3">
        <f t="shared" si="15"/>
        <v>6.5670194845924068E-2</v>
      </c>
    </row>
    <row r="54" spans="1:10">
      <c r="A54" s="3">
        <f t="shared" si="16"/>
        <v>56</v>
      </c>
      <c r="B54" s="3">
        <v>46</v>
      </c>
      <c r="C54" s="68">
        <f t="shared" si="13"/>
        <v>1.866785680541138E-4</v>
      </c>
      <c r="D54" s="68">
        <f t="shared" si="14"/>
        <v>0.99856880320799601</v>
      </c>
      <c r="E54" s="68">
        <f t="shared" si="4"/>
        <v>40.640383898056612</v>
      </c>
      <c r="F54" s="69">
        <f t="shared" si="5"/>
        <v>40</v>
      </c>
      <c r="G54" s="68">
        <f t="shared" si="6"/>
        <v>0.64038389805661211</v>
      </c>
      <c r="H54" s="3">
        <f t="shared" si="7"/>
        <v>0.99675697391044971</v>
      </c>
      <c r="I54" s="3">
        <f t="shared" si="8"/>
        <v>0.93479207593085845</v>
      </c>
      <c r="J54" s="3">
        <f t="shared" si="15"/>
        <v>6.5207924069141554E-2</v>
      </c>
    </row>
    <row r="55" spans="1:10">
      <c r="A55" s="3">
        <f t="shared" si="16"/>
        <v>57</v>
      </c>
      <c r="B55" s="3">
        <v>47</v>
      </c>
      <c r="C55" s="68">
        <f t="shared" si="13"/>
        <v>1.5686581815976429E-4</v>
      </c>
      <c r="D55" s="68">
        <f t="shared" si="14"/>
        <v>0.99875548177605011</v>
      </c>
      <c r="E55" s="68">
        <f t="shared" si="4"/>
        <v>41.523794400243482</v>
      </c>
      <c r="F55" s="69">
        <f t="shared" si="5"/>
        <v>41</v>
      </c>
      <c r="G55" s="68">
        <f t="shared" si="6"/>
        <v>0.52379440024348156</v>
      </c>
      <c r="H55" s="3">
        <f t="shared" si="7"/>
        <v>0.99718104637880267</v>
      </c>
      <c r="I55" s="3">
        <f t="shared" si="8"/>
        <v>0.93518978529574159</v>
      </c>
      <c r="J55" s="3">
        <f t="shared" si="15"/>
        <v>6.4810214704258406E-2</v>
      </c>
    </row>
    <row r="56" spans="1:10">
      <c r="A56" s="3">
        <f t="shared" si="16"/>
        <v>58</v>
      </c>
      <c r="B56" s="3">
        <v>48</v>
      </c>
      <c r="C56" s="68">
        <f t="shared" si="13"/>
        <v>1.3181411019339508E-4</v>
      </c>
      <c r="D56" s="68">
        <f t="shared" si="14"/>
        <v>0.99891234759420988</v>
      </c>
      <c r="E56" s="68">
        <f t="shared" si="4"/>
        <v>42.407204902430351</v>
      </c>
      <c r="F56" s="69">
        <f t="shared" si="5"/>
        <v>42</v>
      </c>
      <c r="G56" s="68">
        <f t="shared" si="6"/>
        <v>0.40720490243035101</v>
      </c>
      <c r="H56" s="3">
        <f t="shared" si="7"/>
        <v>0.99754569345843347</v>
      </c>
      <c r="I56" s="3">
        <f t="shared" si="8"/>
        <v>0.93553176354066214</v>
      </c>
      <c r="J56" s="3">
        <f t="shared" si="15"/>
        <v>6.4468236459337858E-2</v>
      </c>
    </row>
    <row r="57" spans="1:10">
      <c r="A57" s="3">
        <f t="shared" si="16"/>
        <v>59</v>
      </c>
      <c r="B57" s="3">
        <v>49</v>
      </c>
      <c r="C57" s="68">
        <f t="shared" si="13"/>
        <v>1.107631452713679E-4</v>
      </c>
      <c r="D57" s="68">
        <f t="shared" si="14"/>
        <v>0.99904416170440324</v>
      </c>
      <c r="E57" s="68">
        <f t="shared" si="4"/>
        <v>43.29061540461722</v>
      </c>
      <c r="F57" s="69">
        <f t="shared" si="5"/>
        <v>43</v>
      </c>
      <c r="G57" s="68">
        <f t="shared" si="6"/>
        <v>0.29061540461722046</v>
      </c>
      <c r="H57" s="3">
        <f t="shared" si="7"/>
        <v>0.99785907940977092</v>
      </c>
      <c r="I57" s="3">
        <f t="shared" si="8"/>
        <v>0.93582566738250739</v>
      </c>
      <c r="J57" s="3">
        <f t="shared" si="15"/>
        <v>6.4174332617492613E-2</v>
      </c>
    </row>
    <row r="58" spans="1:10">
      <c r="A58" s="3">
        <f t="shared" si="16"/>
        <v>60</v>
      </c>
      <c r="B58" s="3">
        <v>50</v>
      </c>
      <c r="C58" s="68">
        <f t="shared" si="13"/>
        <v>9.3074026517258845E-5</v>
      </c>
      <c r="D58" s="68">
        <f t="shared" si="14"/>
        <v>0.99915492484967461</v>
      </c>
      <c r="E58" s="68">
        <f t="shared" si="4"/>
        <v>44.17402590680409</v>
      </c>
      <c r="F58" s="69">
        <f t="shared" si="5"/>
        <v>44</v>
      </c>
      <c r="G58" s="68">
        <f t="shared" si="6"/>
        <v>0.17402590680408991</v>
      </c>
      <c r="H58" s="3">
        <f t="shared" si="7"/>
        <v>0.99812827660358583</v>
      </c>
      <c r="I58" s="3">
        <f t="shared" si="8"/>
        <v>0.93607812952747105</v>
      </c>
      <c r="J58" s="3">
        <f t="shared" si="15"/>
        <v>6.3921870472528952E-2</v>
      </c>
    </row>
    <row r="59" spans="1:10">
      <c r="A59" s="3">
        <f t="shared" si="16"/>
        <v>61</v>
      </c>
      <c r="B59" s="3">
        <v>51</v>
      </c>
      <c r="C59" s="68">
        <f t="shared" si="13"/>
        <v>7.8209878214932941E-5</v>
      </c>
      <c r="D59" s="68">
        <f t="shared" si="14"/>
        <v>0.99924799887619187</v>
      </c>
      <c r="E59" s="68">
        <f t="shared" si="4"/>
        <v>45.057436408990959</v>
      </c>
      <c r="F59" s="69">
        <f t="shared" si="5"/>
        <v>45</v>
      </c>
      <c r="G59" s="68">
        <f t="shared" si="6"/>
        <v>5.7436408990959364E-2</v>
      </c>
      <c r="H59" s="3">
        <f t="shared" si="7"/>
        <v>0.99835940599533302</v>
      </c>
      <c r="I59" s="3">
        <f t="shared" si="8"/>
        <v>0.93629489041259673</v>
      </c>
      <c r="J59" s="3">
        <f t="shared" si="15"/>
        <v>6.3705109587403275E-2</v>
      </c>
    </row>
    <row r="60" spans="1:10">
      <c r="A60" s="3">
        <f t="shared" si="16"/>
        <v>62</v>
      </c>
      <c r="B60" s="3">
        <v>52</v>
      </c>
      <c r="C60" s="68">
        <f t="shared" si="13"/>
        <v>6.5719557394013336E-5</v>
      </c>
      <c r="D60" s="68">
        <f t="shared" si="14"/>
        <v>0.99932620875440681</v>
      </c>
      <c r="E60" s="68">
        <f t="shared" si="4"/>
        <v>45.940846911177836</v>
      </c>
      <c r="F60" s="69">
        <f t="shared" si="5"/>
        <v>45</v>
      </c>
      <c r="G60" s="68">
        <f t="shared" si="6"/>
        <v>0.94084691117783592</v>
      </c>
      <c r="H60" s="3">
        <f t="shared" si="7"/>
        <v>0.99855566192815248</v>
      </c>
      <c r="I60" s="3">
        <f t="shared" si="8"/>
        <v>0.93647894579987367</v>
      </c>
      <c r="J60" s="3">
        <f t="shared" si="15"/>
        <v>6.3521054200126326E-2</v>
      </c>
    </row>
    <row r="61" spans="1:10">
      <c r="A61" s="3">
        <f t="shared" si="16"/>
        <v>63</v>
      </c>
      <c r="B61" s="3">
        <v>53</v>
      </c>
      <c r="C61" s="68">
        <f t="shared" si="13"/>
        <v>5.5223964993736757E-5</v>
      </c>
      <c r="D61" s="68">
        <f t="shared" si="14"/>
        <v>0.99939192831180079</v>
      </c>
      <c r="E61" s="68">
        <f t="shared" si="4"/>
        <v>46.824257413364705</v>
      </c>
      <c r="F61" s="69">
        <f t="shared" si="5"/>
        <v>46</v>
      </c>
      <c r="G61" s="68">
        <f t="shared" si="6"/>
        <v>0.82425741336470537</v>
      </c>
      <c r="H61" s="3">
        <f t="shared" si="7"/>
        <v>0.99872267440163087</v>
      </c>
      <c r="I61" s="3">
        <f t="shared" si="8"/>
        <v>0.93663557569148781</v>
      </c>
      <c r="J61" s="3">
        <f t="shared" si="15"/>
        <v>6.3364424308512191E-2</v>
      </c>
    </row>
    <row r="62" spans="1:10">
      <c r="A62" s="3">
        <f t="shared" si="16"/>
        <v>64</v>
      </c>
      <c r="B62" s="3">
        <v>54</v>
      </c>
      <c r="C62" s="68">
        <f t="shared" si="13"/>
        <v>4.6404542085234053E-5</v>
      </c>
      <c r="D62" s="68">
        <f t="shared" si="14"/>
        <v>0.99944715227679448</v>
      </c>
      <c r="E62" s="68">
        <f t="shared" si="4"/>
        <v>47.707667915551575</v>
      </c>
      <c r="F62" s="69">
        <f t="shared" si="5"/>
        <v>47</v>
      </c>
      <c r="G62" s="68">
        <f t="shared" si="6"/>
        <v>0.70766791555157482</v>
      </c>
      <c r="H62" s="3">
        <f t="shared" si="7"/>
        <v>0.99886649068260858</v>
      </c>
      <c r="I62" s="3">
        <f t="shared" si="8"/>
        <v>0.93677045141683168</v>
      </c>
      <c r="J62" s="3">
        <f t="shared" si="15"/>
        <v>6.3229548583168316E-2</v>
      </c>
    </row>
    <row r="63" spans="1:10">
      <c r="A63" s="3">
        <f t="shared" si="16"/>
        <v>65</v>
      </c>
      <c r="B63" s="3">
        <v>55</v>
      </c>
      <c r="C63" s="68">
        <f t="shared" si="13"/>
        <v>3.8993602595331839E-5</v>
      </c>
      <c r="D63" s="68">
        <f t="shared" si="14"/>
        <v>0.99949355681887975</v>
      </c>
      <c r="E63" s="68">
        <f t="shared" si="4"/>
        <v>48.591078417738444</v>
      </c>
      <c r="F63" s="69">
        <f t="shared" si="5"/>
        <v>48</v>
      </c>
      <c r="G63" s="68">
        <f t="shared" si="6"/>
        <v>0.59107841773844427</v>
      </c>
      <c r="H63" s="3">
        <f t="shared" si="7"/>
        <v>0.99899026006989855</v>
      </c>
      <c r="I63" s="3">
        <f t="shared" si="8"/>
        <v>0.93688652649381621</v>
      </c>
      <c r="J63" s="3">
        <f t="shared" si="15"/>
        <v>6.3113473506183793E-2</v>
      </c>
    </row>
    <row r="64" spans="1:10">
      <c r="A64" s="3">
        <f t="shared" si="16"/>
        <v>66</v>
      </c>
      <c r="B64" s="3">
        <v>56</v>
      </c>
      <c r="C64" s="68">
        <f t="shared" si="13"/>
        <v>3.2766209491229571E-5</v>
      </c>
      <c r="D64" s="68">
        <f t="shared" si="14"/>
        <v>0.99953255042147504</v>
      </c>
      <c r="E64" s="68">
        <f t="shared" si="4"/>
        <v>49.474488919925314</v>
      </c>
      <c r="F64" s="69">
        <f t="shared" si="5"/>
        <v>49</v>
      </c>
      <c r="G64" s="68">
        <f t="shared" si="6"/>
        <v>0.47448891992531372</v>
      </c>
      <c r="H64" s="3">
        <f t="shared" si="7"/>
        <v>0.99909671758957064</v>
      </c>
      <c r="I64" s="3">
        <f t="shared" si="8"/>
        <v>0.93698636592149764</v>
      </c>
      <c r="J64" s="3">
        <f t="shared" si="15"/>
        <v>6.3013634078502356E-2</v>
      </c>
    </row>
    <row r="65" spans="1:10">
      <c r="A65" s="3">
        <f t="shared" si="16"/>
        <v>67</v>
      </c>
      <c r="B65" s="3">
        <v>57</v>
      </c>
      <c r="C65" s="68">
        <f t="shared" si="13"/>
        <v>2.7533348090808865E-5</v>
      </c>
      <c r="D65" s="68">
        <f t="shared" si="14"/>
        <v>0.99956531663096626</v>
      </c>
      <c r="E65" s="68">
        <f t="shared" si="4"/>
        <v>50.357899422112183</v>
      </c>
      <c r="F65" s="69">
        <f t="shared" si="5"/>
        <v>50</v>
      </c>
      <c r="G65" s="68">
        <f t="shared" si="6"/>
        <v>0.35789942211218317</v>
      </c>
      <c r="H65" s="3">
        <f t="shared" si="7"/>
        <v>0.99918823598997875</v>
      </c>
      <c r="I65" s="3">
        <f t="shared" si="8"/>
        <v>0.93707219494275618</v>
      </c>
      <c r="J65" s="3">
        <f t="shared" si="15"/>
        <v>6.2927805057243824E-2</v>
      </c>
    </row>
    <row r="66" spans="1:10">
      <c r="A66" s="3">
        <f t="shared" si="16"/>
        <v>68</v>
      </c>
      <c r="B66" s="3">
        <v>58</v>
      </c>
      <c r="C66" s="68">
        <f t="shared" si="13"/>
        <v>2.3136189444544565E-5</v>
      </c>
      <c r="D66" s="68">
        <f t="shared" si="14"/>
        <v>0.99959284997905706</v>
      </c>
      <c r="E66" s="68">
        <f t="shared" si="4"/>
        <v>51.241309924299053</v>
      </c>
      <c r="F66" s="69">
        <f t="shared" si="5"/>
        <v>51</v>
      </c>
      <c r="G66" s="68">
        <f t="shared" si="6"/>
        <v>0.24130992429905262</v>
      </c>
      <c r="H66" s="3">
        <f t="shared" si="7"/>
        <v>0.99926687169598338</v>
      </c>
      <c r="I66" s="3">
        <f t="shared" si="8"/>
        <v>0.93714594214170477</v>
      </c>
      <c r="J66" s="3">
        <f t="shared" si="15"/>
        <v>6.2854057858295231E-2</v>
      </c>
    </row>
    <row r="67" spans="1:10">
      <c r="A67" s="3">
        <f t="shared" si="16"/>
        <v>69</v>
      </c>
      <c r="B67" s="3">
        <v>59</v>
      </c>
      <c r="C67" s="68">
        <f t="shared" si="13"/>
        <v>1.9441269764807239E-5</v>
      </c>
      <c r="D67" s="68">
        <f t="shared" si="14"/>
        <v>0.99961598616850156</v>
      </c>
      <c r="E67" s="68">
        <f t="shared" si="4"/>
        <v>52.124720426485922</v>
      </c>
      <c r="F67" s="69">
        <f t="shared" si="5"/>
        <v>52</v>
      </c>
      <c r="G67" s="68">
        <f t="shared" si="6"/>
        <v>0.12472042648592208</v>
      </c>
      <c r="H67" s="3">
        <f t="shared" si="7"/>
        <v>0.99933440532563345</v>
      </c>
      <c r="I67" s="3">
        <f t="shared" si="8"/>
        <v>0.93720927744159044</v>
      </c>
      <c r="J67" s="3">
        <f t="shared" si="15"/>
        <v>6.2790722558409562E-2</v>
      </c>
    </row>
    <row r="68" spans="1:10">
      <c r="A68" s="3">
        <f t="shared" si="16"/>
        <v>70</v>
      </c>
      <c r="B68" s="3">
        <v>60</v>
      </c>
      <c r="C68" s="68">
        <f t="shared" si="13"/>
        <v>1.6336439647021653E-5</v>
      </c>
      <c r="D68" s="68">
        <f t="shared" si="14"/>
        <v>0.99963542743826639</v>
      </c>
      <c r="E68" s="68">
        <f t="shared" si="4"/>
        <v>53.008130928672792</v>
      </c>
      <c r="F68" s="69">
        <f t="shared" si="5"/>
        <v>53</v>
      </c>
      <c r="G68" s="68">
        <f t="shared" si="6"/>
        <v>8.1309286727915264E-3</v>
      </c>
      <c r="H68" s="3">
        <f t="shared" si="7"/>
        <v>0.99939237733392117</v>
      </c>
      <c r="I68" s="3">
        <f t="shared" si="8"/>
        <v>0.93726364553270147</v>
      </c>
      <c r="J68" s="3">
        <f t="shared" si="15"/>
        <v>6.2736354467298527E-2</v>
      </c>
    </row>
    <row r="69" spans="1:10">
      <c r="A69" s="3">
        <f t="shared" si="16"/>
        <v>71</v>
      </c>
      <c r="B69" s="3">
        <v>61</v>
      </c>
      <c r="C69" s="68">
        <f t="shared" si="13"/>
        <v>1.3727460169779839E-5</v>
      </c>
      <c r="D69" s="68">
        <f t="shared" si="14"/>
        <v>0.99965176387791344</v>
      </c>
      <c r="E69" s="68">
        <f t="shared" si="4"/>
        <v>53.891541430859661</v>
      </c>
      <c r="F69" s="69">
        <f t="shared" si="5"/>
        <v>53</v>
      </c>
      <c r="G69" s="68">
        <f t="shared" si="6"/>
        <v>0.89154143085966098</v>
      </c>
      <c r="H69" s="3">
        <f t="shared" si="7"/>
        <v>0.99944116276456907</v>
      </c>
      <c r="I69" s="3">
        <f t="shared" si="8"/>
        <v>0.93730939814360281</v>
      </c>
      <c r="J69" s="3">
        <f t="shared" si="15"/>
        <v>6.2690601856397188E-2</v>
      </c>
    </row>
    <row r="70" spans="1:10">
      <c r="A70" s="3">
        <f t="shared" si="16"/>
        <v>72</v>
      </c>
      <c r="B70" s="3">
        <v>62</v>
      </c>
      <c r="C70" s="68">
        <f t="shared" si="13"/>
        <v>1.1535142581239562E-5</v>
      </c>
      <c r="D70" s="68">
        <f t="shared" si="14"/>
        <v>0.99966549133808325</v>
      </c>
      <c r="E70" s="68">
        <f t="shared" si="4"/>
        <v>54.77495193304653</v>
      </c>
      <c r="F70" s="69">
        <f t="shared" si="5"/>
        <v>54</v>
      </c>
      <c r="G70" s="68">
        <f t="shared" si="6"/>
        <v>0.77495193304653043</v>
      </c>
      <c r="H70" s="3">
        <f t="shared" si="7"/>
        <v>0.99948311356638553</v>
      </c>
      <c r="I70" s="3">
        <f t="shared" si="8"/>
        <v>0.93734874101066412</v>
      </c>
      <c r="J70" s="3">
        <f t="shared" si="15"/>
        <v>6.2651258989335878E-2</v>
      </c>
    </row>
    <row r="71" spans="1:10">
      <c r="A71" s="3">
        <f t="shared" si="16"/>
        <v>73</v>
      </c>
      <c r="B71" s="3">
        <v>63</v>
      </c>
      <c r="C71" s="68">
        <f t="shared" si="13"/>
        <v>9.6929447694136096E-6</v>
      </c>
      <c r="D71" s="68">
        <f t="shared" si="14"/>
        <v>0.99967702648066448</v>
      </c>
      <c r="E71" s="68">
        <f t="shared" si="4"/>
        <v>55.6583624352334</v>
      </c>
      <c r="F71" s="69">
        <f t="shared" si="5"/>
        <v>55</v>
      </c>
      <c r="G71" s="68">
        <f t="shared" si="6"/>
        <v>0.65836243523339988</v>
      </c>
      <c r="H71" s="3">
        <f t="shared" si="7"/>
        <v>0.99951922874204291</v>
      </c>
      <c r="I71" s="3">
        <f t="shared" si="8"/>
        <v>0.93738261103205256</v>
      </c>
      <c r="J71" s="3">
        <f t="shared" si="15"/>
        <v>6.261738896794744E-2</v>
      </c>
    </row>
    <row r="72" spans="1:10">
      <c r="A72" s="3">
        <f t="shared" si="16"/>
        <v>74</v>
      </c>
      <c r="B72" s="3">
        <v>64</v>
      </c>
      <c r="C72" s="68">
        <f t="shared" si="13"/>
        <v>8.1449515728589177E-6</v>
      </c>
      <c r="D72" s="68">
        <f t="shared" si="14"/>
        <v>0.99968671942543386</v>
      </c>
      <c r="E72" s="68">
        <f t="shared" si="4"/>
        <v>56.541772937420276</v>
      </c>
      <c r="F72" s="69">
        <f t="shared" si="5"/>
        <v>56</v>
      </c>
      <c r="G72" s="68">
        <f t="shared" si="6"/>
        <v>0.54177293742027643</v>
      </c>
      <c r="H72" s="3">
        <f t="shared" si="7"/>
        <v>0.99955030226703923</v>
      </c>
      <c r="I72" s="3">
        <f t="shared" si="8"/>
        <v>0.93741175282458378</v>
      </c>
      <c r="J72" s="3">
        <f t="shared" si="15"/>
        <v>6.2588247175416223E-2</v>
      </c>
    </row>
    <row r="73" spans="1:10">
      <c r="A73" s="3">
        <f t="shared" si="16"/>
        <v>75</v>
      </c>
      <c r="B73" s="3">
        <v>65</v>
      </c>
      <c r="C73" s="68">
        <f t="shared" si="13"/>
        <v>6.8441776352410367E-6</v>
      </c>
      <c r="D73" s="68">
        <f t="shared" si="14"/>
        <v>0.99969486437700672</v>
      </c>
      <c r="E73" s="68">
        <f t="shared" ref="E73:E128" si="18">MAX(0,(A73-$B$4)/$B$5)</f>
        <v>57.425183439607146</v>
      </c>
      <c r="F73" s="69">
        <f t="shared" ref="F73:F128" si="19">INT(E73)</f>
        <v>57</v>
      </c>
      <c r="G73" s="68">
        <f t="shared" ref="G73:G128" si="20">E73-F73</f>
        <v>0.42518343960714589</v>
      </c>
      <c r="H73" s="3">
        <f t="shared" ref="H73:H128" si="21">INDEX($D$8:$D$128,F73+1)+INDEX($C$8:$C$128,F73+1)*G73</f>
        <v>0.9995770233546114</v>
      </c>
      <c r="I73" s="3">
        <f t="shared" ref="I73:I128" si="22">H73*$B$2</f>
        <v>0.93743681275551638</v>
      </c>
      <c r="J73" s="3">
        <f t="shared" si="15"/>
        <v>6.256318724448362E-2</v>
      </c>
    </row>
    <row r="74" spans="1:10">
      <c r="A74" s="3">
        <f t="shared" si="16"/>
        <v>76</v>
      </c>
      <c r="B74" s="3">
        <v>66</v>
      </c>
      <c r="C74" s="68">
        <f t="shared" ref="C74:C125" si="23">0.19465*EXP(-0.174*(B74-6.06)-EXP(-0.288*(B74-6.06)))</f>
        <v>5.7511412950218326E-6</v>
      </c>
      <c r="D74" s="68">
        <f t="shared" ref="D74:D128" si="24">D73+C73</f>
        <v>0.99970170855464191</v>
      </c>
      <c r="E74" s="68">
        <f t="shared" si="18"/>
        <v>58.308593941794015</v>
      </c>
      <c r="F74" s="69">
        <f t="shared" si="19"/>
        <v>58</v>
      </c>
      <c r="G74" s="68">
        <f t="shared" si="20"/>
        <v>0.30859394179401534</v>
      </c>
      <c r="H74" s="3">
        <f t="shared" si="21"/>
        <v>0.99959998966695585</v>
      </c>
      <c r="I74" s="3">
        <f t="shared" si="22"/>
        <v>0.93745835133247635</v>
      </c>
      <c r="J74" s="3">
        <f t="shared" ref="J74:J128" si="25">1-I74</f>
        <v>6.2541648667523653E-2</v>
      </c>
    </row>
    <row r="75" spans="1:10">
      <c r="A75" s="3">
        <f t="shared" ref="A75:A128" si="26">A74+1</f>
        <v>77</v>
      </c>
      <c r="B75" s="3">
        <v>67</v>
      </c>
      <c r="C75" s="68">
        <f t="shared" si="23"/>
        <v>4.8326662267000173E-6</v>
      </c>
      <c r="D75" s="68">
        <f t="shared" si="24"/>
        <v>0.99970745969593688</v>
      </c>
      <c r="E75" s="68">
        <f t="shared" si="18"/>
        <v>59.192004443980885</v>
      </c>
      <c r="F75" s="69">
        <f t="shared" si="19"/>
        <v>59</v>
      </c>
      <c r="G75" s="68">
        <f t="shared" si="20"/>
        <v>0.19200444398088479</v>
      </c>
      <c r="H75" s="3">
        <f t="shared" si="21"/>
        <v>0.99961971897869306</v>
      </c>
      <c r="I75" s="3">
        <f t="shared" si="22"/>
        <v>0.93747685414184534</v>
      </c>
      <c r="J75" s="3">
        <f t="shared" si="25"/>
        <v>6.2523145858154661E-2</v>
      </c>
    </row>
    <row r="76" spans="1:10">
      <c r="A76" s="3">
        <f t="shared" si="26"/>
        <v>78</v>
      </c>
      <c r="B76" s="3">
        <v>68</v>
      </c>
      <c r="C76" s="68">
        <f t="shared" si="23"/>
        <v>4.0608744619692174E-6</v>
      </c>
      <c r="D76" s="68">
        <f t="shared" si="24"/>
        <v>0.99971229236216363</v>
      </c>
      <c r="E76" s="68">
        <f t="shared" si="18"/>
        <v>60.075414946167754</v>
      </c>
      <c r="F76" s="69">
        <f t="shared" si="19"/>
        <v>60</v>
      </c>
      <c r="G76" s="68">
        <f t="shared" si="20"/>
        <v>7.5414946167754238E-2</v>
      </c>
      <c r="H76" s="3">
        <f t="shared" si="21"/>
        <v>0.99963665944998292</v>
      </c>
      <c r="I76" s="3">
        <f t="shared" si="22"/>
        <v>0.93749274148323225</v>
      </c>
      <c r="J76" s="3">
        <f t="shared" si="25"/>
        <v>6.250725851676775E-2</v>
      </c>
    </row>
    <row r="77" spans="1:10">
      <c r="A77" s="3">
        <f t="shared" si="26"/>
        <v>79</v>
      </c>
      <c r="B77" s="3">
        <v>69</v>
      </c>
      <c r="C77" s="68">
        <f t="shared" si="23"/>
        <v>3.4123402274539777E-6</v>
      </c>
      <c r="D77" s="68">
        <f t="shared" si="24"/>
        <v>0.99971635323662555</v>
      </c>
      <c r="E77" s="68">
        <f t="shared" si="18"/>
        <v>60.958825448354624</v>
      </c>
      <c r="F77" s="69">
        <f t="shared" si="19"/>
        <v>60</v>
      </c>
      <c r="G77" s="68">
        <f t="shared" si="20"/>
        <v>0.95882544835462369</v>
      </c>
      <c r="H77" s="3">
        <f t="shared" si="21"/>
        <v>0.99965109123233542</v>
      </c>
      <c r="I77" s="3">
        <f t="shared" si="22"/>
        <v>0.93750627609210657</v>
      </c>
      <c r="J77" s="3">
        <f t="shared" si="25"/>
        <v>6.2493723907893428E-2</v>
      </c>
    </row>
    <row r="78" spans="1:10">
      <c r="A78" s="3">
        <f t="shared" si="26"/>
        <v>80</v>
      </c>
      <c r="B78" s="3">
        <v>70</v>
      </c>
      <c r="C78" s="68">
        <f t="shared" si="23"/>
        <v>2.8673789165119438E-6</v>
      </c>
      <c r="D78" s="68">
        <f t="shared" si="24"/>
        <v>0.99971976557685305</v>
      </c>
      <c r="E78" s="68">
        <f t="shared" si="18"/>
        <v>61.842235950541493</v>
      </c>
      <c r="F78" s="69">
        <f t="shared" si="19"/>
        <v>61</v>
      </c>
      <c r="G78" s="68">
        <f t="shared" si="20"/>
        <v>0.84223595054149314</v>
      </c>
      <c r="H78" s="3">
        <f t="shared" si="21"/>
        <v>0.99966332563837801</v>
      </c>
      <c r="I78" s="3">
        <f t="shared" si="22"/>
        <v>0.93751774992787773</v>
      </c>
      <c r="J78" s="3">
        <f t="shared" si="25"/>
        <v>6.248225007212227E-2</v>
      </c>
    </row>
    <row r="79" spans="1:10">
      <c r="A79" s="3">
        <f t="shared" si="26"/>
        <v>81</v>
      </c>
      <c r="B79" s="3">
        <v>71</v>
      </c>
      <c r="C79" s="68">
        <f t="shared" si="23"/>
        <v>2.4094496140215925E-6</v>
      </c>
      <c r="D79" s="68">
        <f t="shared" si="24"/>
        <v>0.99972263295576957</v>
      </c>
      <c r="E79" s="68">
        <f t="shared" si="18"/>
        <v>62.725646452728363</v>
      </c>
      <c r="F79" s="69">
        <f t="shared" si="19"/>
        <v>62</v>
      </c>
      <c r="G79" s="68">
        <f t="shared" si="20"/>
        <v>0.72564645272836259</v>
      </c>
      <c r="H79" s="3">
        <f t="shared" si="21"/>
        <v>0.99967386177337902</v>
      </c>
      <c r="I79" s="3">
        <f t="shared" si="22"/>
        <v>0.93752763106818338</v>
      </c>
      <c r="J79" s="3">
        <f t="shared" si="25"/>
        <v>6.2472368931816624E-2</v>
      </c>
    </row>
    <row r="80" spans="1:10">
      <c r="A80" s="3">
        <f t="shared" si="26"/>
        <v>82</v>
      </c>
      <c r="B80" s="3">
        <v>72</v>
      </c>
      <c r="C80" s="68">
        <f t="shared" si="23"/>
        <v>2.0246530395479997E-6</v>
      </c>
      <c r="D80" s="68">
        <f t="shared" si="24"/>
        <v>0.99972504240538362</v>
      </c>
      <c r="E80" s="68">
        <f t="shared" si="18"/>
        <v>63.609056954915232</v>
      </c>
      <c r="F80" s="69">
        <f t="shared" si="19"/>
        <v>63</v>
      </c>
      <c r="G80" s="68">
        <f t="shared" si="20"/>
        <v>0.60905695491523204</v>
      </c>
      <c r="H80" s="3">
        <f t="shared" si="21"/>
        <v>0.99968293003608988</v>
      </c>
      <c r="I80" s="3">
        <f t="shared" si="22"/>
        <v>0.93753613558868987</v>
      </c>
      <c r="J80" s="3">
        <f t="shared" si="25"/>
        <v>6.2463864411310133E-2</v>
      </c>
    </row>
    <row r="81" spans="1:10">
      <c r="A81" s="3">
        <f t="shared" si="26"/>
        <v>83</v>
      </c>
      <c r="B81" s="3">
        <v>73</v>
      </c>
      <c r="C81" s="68">
        <f t="shared" si="23"/>
        <v>1.7013096703744322E-6</v>
      </c>
      <c r="D81" s="68">
        <f t="shared" si="24"/>
        <v>0.99972706705842318</v>
      </c>
      <c r="E81" s="68">
        <f t="shared" si="18"/>
        <v>64.492467457102109</v>
      </c>
      <c r="F81" s="69">
        <f t="shared" si="19"/>
        <v>64</v>
      </c>
      <c r="G81" s="68">
        <f t="shared" si="20"/>
        <v>0.4924674571021086</v>
      </c>
      <c r="H81" s="3">
        <f t="shared" si="21"/>
        <v>0.99969073054902313</v>
      </c>
      <c r="I81" s="3">
        <f t="shared" si="22"/>
        <v>0.93754345117099225</v>
      </c>
      <c r="J81" s="3">
        <f t="shared" si="25"/>
        <v>6.2456548829007752E-2</v>
      </c>
    </row>
    <row r="82" spans="1:10">
      <c r="A82" s="3">
        <f t="shared" si="26"/>
        <v>84</v>
      </c>
      <c r="B82" s="3">
        <v>74</v>
      </c>
      <c r="C82" s="68">
        <f t="shared" si="23"/>
        <v>1.4296052394887235E-6</v>
      </c>
      <c r="D82" s="68">
        <f t="shared" si="24"/>
        <v>0.99972876836809355</v>
      </c>
      <c r="E82" s="68">
        <f t="shared" si="18"/>
        <v>65.375877959288971</v>
      </c>
      <c r="F82" s="69">
        <f t="shared" si="19"/>
        <v>65</v>
      </c>
      <c r="G82" s="68">
        <f t="shared" si="20"/>
        <v>0.37587795928897094</v>
      </c>
      <c r="H82" s="3">
        <f t="shared" si="21"/>
        <v>0.99969743695252922</v>
      </c>
      <c r="I82" s="3">
        <f t="shared" si="22"/>
        <v>0.93754974066082741</v>
      </c>
      <c r="J82" s="3">
        <f t="shared" si="25"/>
        <v>6.2450259339172587E-2</v>
      </c>
    </row>
    <row r="83" spans="1:10">
      <c r="A83" s="3">
        <f t="shared" si="26"/>
        <v>85</v>
      </c>
      <c r="B83" s="3">
        <v>75</v>
      </c>
      <c r="C83" s="68">
        <f t="shared" si="23"/>
        <v>1.2012928485742303E-6</v>
      </c>
      <c r="D83" s="68">
        <f t="shared" si="24"/>
        <v>0.99973019797333307</v>
      </c>
      <c r="E83" s="68">
        <f t="shared" si="18"/>
        <v>66.259288461475847</v>
      </c>
      <c r="F83" s="69">
        <f t="shared" si="19"/>
        <v>66</v>
      </c>
      <c r="G83" s="68">
        <f t="shared" si="20"/>
        <v>0.2592884614758475</v>
      </c>
      <c r="H83" s="3">
        <f t="shared" si="21"/>
        <v>0.99970319975922006</v>
      </c>
      <c r="I83" s="3">
        <f t="shared" si="22"/>
        <v>0.93755514521396399</v>
      </c>
      <c r="J83" s="3">
        <f t="shared" si="25"/>
        <v>6.2444854786036008E-2</v>
      </c>
    </row>
    <row r="84" spans="1:10">
      <c r="A84" s="3">
        <f t="shared" si="26"/>
        <v>86</v>
      </c>
      <c r="B84" s="3">
        <v>76</v>
      </c>
      <c r="C84" s="68">
        <f t="shared" si="23"/>
        <v>1.0094426544382474E-6</v>
      </c>
      <c r="D84" s="68">
        <f t="shared" si="24"/>
        <v>0.9997313992661816</v>
      </c>
      <c r="E84" s="68">
        <f t="shared" si="18"/>
        <v>67.14269896366271</v>
      </c>
      <c r="F84" s="69">
        <f t="shared" si="19"/>
        <v>67</v>
      </c>
      <c r="G84" s="68">
        <f t="shared" si="20"/>
        <v>0.14269896366270984</v>
      </c>
      <c r="H84" s="3">
        <f t="shared" si="21"/>
        <v>0.99970814931239915</v>
      </c>
      <c r="I84" s="3">
        <f t="shared" si="22"/>
        <v>0.93755978707071774</v>
      </c>
      <c r="J84" s="3">
        <f t="shared" si="25"/>
        <v>6.2440212929282257E-2</v>
      </c>
    </row>
    <row r="85" spans="1:10">
      <c r="A85" s="3">
        <f t="shared" si="26"/>
        <v>87</v>
      </c>
      <c r="B85" s="3">
        <v>77</v>
      </c>
      <c r="C85" s="68">
        <f t="shared" si="23"/>
        <v>8.4823153126786264E-7</v>
      </c>
      <c r="D85" s="68">
        <f t="shared" si="24"/>
        <v>0.99973240870883606</v>
      </c>
      <c r="E85" s="68">
        <f t="shared" si="18"/>
        <v>68.026109465849586</v>
      </c>
      <c r="F85" s="69">
        <f t="shared" si="19"/>
        <v>68</v>
      </c>
      <c r="G85" s="68">
        <f t="shared" si="20"/>
        <v>2.61094658495864E-2</v>
      </c>
      <c r="H85" s="3">
        <f t="shared" si="21"/>
        <v>0.99971239838942672</v>
      </c>
      <c r="I85" s="3">
        <f t="shared" si="22"/>
        <v>0.93756377199747454</v>
      </c>
      <c r="J85" s="3">
        <f t="shared" si="25"/>
        <v>6.2436228002525462E-2</v>
      </c>
    </row>
    <row r="86" spans="1:10">
      <c r="A86" s="3">
        <f t="shared" si="26"/>
        <v>88</v>
      </c>
      <c r="B86" s="3">
        <v>78</v>
      </c>
      <c r="C86" s="68">
        <f t="shared" si="23"/>
        <v>7.1276632445941998E-7</v>
      </c>
      <c r="D86" s="68">
        <f t="shared" si="24"/>
        <v>0.9997332569403673</v>
      </c>
      <c r="E86" s="68">
        <f t="shared" si="18"/>
        <v>68.909519968036449</v>
      </c>
      <c r="F86" s="69">
        <f t="shared" si="19"/>
        <v>68</v>
      </c>
      <c r="G86" s="68">
        <f t="shared" si="20"/>
        <v>0.90951996803644874</v>
      </c>
      <c r="H86" s="3">
        <f t="shared" si="21"/>
        <v>0.99971598580857446</v>
      </c>
      <c r="I86" s="3">
        <f t="shared" si="22"/>
        <v>0.93756713639930978</v>
      </c>
      <c r="J86" s="3">
        <f t="shared" si="25"/>
        <v>6.2432863600690225E-2</v>
      </c>
    </row>
    <row r="87" spans="1:10">
      <c r="A87" s="3">
        <f t="shared" si="26"/>
        <v>89</v>
      </c>
      <c r="B87" s="3">
        <v>79</v>
      </c>
      <c r="C87" s="68">
        <f t="shared" si="23"/>
        <v>5.9893533134921394E-7</v>
      </c>
      <c r="D87" s="68">
        <f t="shared" si="24"/>
        <v>0.99973396970669171</v>
      </c>
      <c r="E87" s="68">
        <f t="shared" si="18"/>
        <v>69.792930470223325</v>
      </c>
      <c r="F87" s="69">
        <f t="shared" si="19"/>
        <v>69</v>
      </c>
      <c r="G87" s="68">
        <f t="shared" si="20"/>
        <v>0.7929304702233253</v>
      </c>
      <c r="H87" s="3">
        <f t="shared" si="21"/>
        <v>0.99971905898516666</v>
      </c>
      <c r="I87" s="3">
        <f t="shared" si="22"/>
        <v>0.9375700185272523</v>
      </c>
      <c r="J87" s="3">
        <f t="shared" si="25"/>
        <v>6.2429981472747698E-2</v>
      </c>
    </row>
    <row r="88" spans="1:10">
      <c r="A88" s="3">
        <f t="shared" si="26"/>
        <v>90</v>
      </c>
      <c r="B88" s="3">
        <v>80</v>
      </c>
      <c r="C88" s="68">
        <f t="shared" si="23"/>
        <v>5.0328350092562477E-7</v>
      </c>
      <c r="D88" s="68">
        <f t="shared" si="24"/>
        <v>0.99973456864202304</v>
      </c>
      <c r="E88" s="68">
        <f t="shared" si="18"/>
        <v>70.676340972410188</v>
      </c>
      <c r="F88" s="69">
        <f t="shared" si="19"/>
        <v>70</v>
      </c>
      <c r="G88" s="68">
        <f t="shared" si="20"/>
        <v>0.67634097241018765</v>
      </c>
      <c r="H88" s="3">
        <f t="shared" si="21"/>
        <v>0.99972170490269774</v>
      </c>
      <c r="I88" s="3">
        <f t="shared" si="22"/>
        <v>0.93757249995733638</v>
      </c>
      <c r="J88" s="3">
        <f t="shared" si="25"/>
        <v>6.242750004266362E-2</v>
      </c>
    </row>
    <row r="89" spans="1:10">
      <c r="A89" s="3">
        <f t="shared" si="26"/>
        <v>91</v>
      </c>
      <c r="B89" s="3">
        <v>81</v>
      </c>
      <c r="C89" s="68">
        <f t="shared" si="23"/>
        <v>4.2290756453023852E-7</v>
      </c>
      <c r="D89" s="68">
        <f t="shared" si="24"/>
        <v>0.99973507192552391</v>
      </c>
      <c r="E89" s="68">
        <f t="shared" si="18"/>
        <v>71.559751474597064</v>
      </c>
      <c r="F89" s="69">
        <f t="shared" si="19"/>
        <v>71</v>
      </c>
      <c r="G89" s="68">
        <f t="shared" si="20"/>
        <v>0.5597514745970642</v>
      </c>
      <c r="H89" s="3">
        <f t="shared" si="21"/>
        <v>0.99972398164874399</v>
      </c>
      <c r="I89" s="3">
        <f t="shared" si="22"/>
        <v>0.93757463516603678</v>
      </c>
      <c r="J89" s="3">
        <f t="shared" si="25"/>
        <v>6.2425364833963215E-2</v>
      </c>
    </row>
    <row r="90" spans="1:10">
      <c r="A90" s="3">
        <f t="shared" si="26"/>
        <v>92</v>
      </c>
      <c r="B90" s="3">
        <v>82</v>
      </c>
      <c r="C90" s="68">
        <f t="shared" si="23"/>
        <v>3.5536791450869277E-7</v>
      </c>
      <c r="D90" s="68">
        <f t="shared" si="24"/>
        <v>0.99973549483308843</v>
      </c>
      <c r="E90" s="68">
        <f t="shared" si="18"/>
        <v>72.443161976783941</v>
      </c>
      <c r="F90" s="69">
        <f t="shared" si="19"/>
        <v>72</v>
      </c>
      <c r="G90" s="68">
        <f t="shared" si="20"/>
        <v>0.44316197678394076</v>
      </c>
      <c r="H90" s="3">
        <f t="shared" si="21"/>
        <v>0.99972593965462697</v>
      </c>
      <c r="I90" s="3">
        <f t="shared" si="22"/>
        <v>0.93757647144953615</v>
      </c>
      <c r="J90" s="3">
        <f t="shared" si="25"/>
        <v>6.2423528550463847E-2</v>
      </c>
    </row>
    <row r="91" spans="1:10">
      <c r="A91" s="3">
        <f t="shared" si="26"/>
        <v>93</v>
      </c>
      <c r="B91" s="3">
        <v>83</v>
      </c>
      <c r="C91" s="68">
        <f t="shared" si="23"/>
        <v>2.9861455611272236E-7</v>
      </c>
      <c r="D91" s="68">
        <f t="shared" si="24"/>
        <v>0.99973585020100297</v>
      </c>
      <c r="E91" s="68">
        <f t="shared" si="18"/>
        <v>73.326572478970803</v>
      </c>
      <c r="F91" s="69">
        <f t="shared" si="19"/>
        <v>73</v>
      </c>
      <c r="G91" s="68">
        <f t="shared" si="20"/>
        <v>0.3265724789708031</v>
      </c>
      <c r="H91" s="3">
        <f t="shared" si="21"/>
        <v>0.99972762265933968</v>
      </c>
      <c r="I91" s="3">
        <f t="shared" si="22"/>
        <v>0.93757804982772697</v>
      </c>
      <c r="J91" s="3">
        <f t="shared" si="25"/>
        <v>6.2421950172273033E-2</v>
      </c>
    </row>
    <row r="92" spans="1:10">
      <c r="A92" s="3">
        <f t="shared" si="26"/>
        <v>94</v>
      </c>
      <c r="B92" s="3">
        <v>84</v>
      </c>
      <c r="C92" s="68">
        <f t="shared" si="23"/>
        <v>2.5092488511211488E-7</v>
      </c>
      <c r="D92" s="68">
        <f t="shared" si="24"/>
        <v>0.99973614881555906</v>
      </c>
      <c r="E92" s="68">
        <f t="shared" si="18"/>
        <v>74.20998298115768</v>
      </c>
      <c r="F92" s="69">
        <f t="shared" si="19"/>
        <v>74</v>
      </c>
      <c r="G92" s="68">
        <f t="shared" si="20"/>
        <v>0.20998298115767966</v>
      </c>
      <c r="H92" s="3">
        <f t="shared" si="21"/>
        <v>0.99972906856086363</v>
      </c>
      <c r="I92" s="3">
        <f t="shared" si="22"/>
        <v>0.9375794058426058</v>
      </c>
      <c r="J92" s="3">
        <f t="shared" si="25"/>
        <v>6.2420594157394205E-2</v>
      </c>
    </row>
    <row r="93" spans="1:10">
      <c r="A93" s="3">
        <f t="shared" si="26"/>
        <v>95</v>
      </c>
      <c r="B93" s="3">
        <v>85</v>
      </c>
      <c r="C93" s="68">
        <f t="shared" si="23"/>
        <v>2.108514025144243E-7</v>
      </c>
      <c r="D93" s="68">
        <f t="shared" si="24"/>
        <v>0.99973639974044415</v>
      </c>
      <c r="E93" s="68">
        <f t="shared" si="18"/>
        <v>75.093393483344542</v>
      </c>
      <c r="F93" s="69">
        <f t="shared" si="19"/>
        <v>75</v>
      </c>
      <c r="G93" s="68">
        <f t="shared" si="20"/>
        <v>9.3393483344542005E-2</v>
      </c>
      <c r="H93" s="3">
        <f t="shared" si="21"/>
        <v>0.99973031016625669</v>
      </c>
      <c r="I93" s="3">
        <f t="shared" si="22"/>
        <v>0.93758057026173025</v>
      </c>
      <c r="J93" s="3">
        <f t="shared" si="25"/>
        <v>6.2419429738269749E-2</v>
      </c>
    </row>
    <row r="94" spans="1:10">
      <c r="A94" s="3">
        <f t="shared" si="26"/>
        <v>96</v>
      </c>
      <c r="B94" s="3">
        <v>86</v>
      </c>
      <c r="C94" s="68">
        <f t="shared" si="23"/>
        <v>1.7717777940573145E-7</v>
      </c>
      <c r="D94" s="68">
        <f t="shared" si="24"/>
        <v>0.99973661059184671</v>
      </c>
      <c r="E94" s="68">
        <f t="shared" si="18"/>
        <v>75.976803985531419</v>
      </c>
      <c r="F94" s="69">
        <f t="shared" si="19"/>
        <v>75</v>
      </c>
      <c r="G94" s="68">
        <f t="shared" si="20"/>
        <v>0.97680398553141856</v>
      </c>
      <c r="H94" s="3">
        <f t="shared" si="21"/>
        <v>0.99973137140097534</v>
      </c>
      <c r="I94" s="3">
        <f t="shared" si="22"/>
        <v>0.93758156552319483</v>
      </c>
      <c r="J94" s="3">
        <f t="shared" si="25"/>
        <v>6.2418434476805174E-2</v>
      </c>
    </row>
    <row r="95" spans="1:10">
      <c r="A95" s="3">
        <f t="shared" si="26"/>
        <v>97</v>
      </c>
      <c r="B95" s="3">
        <v>87</v>
      </c>
      <c r="C95" s="68">
        <f t="shared" si="23"/>
        <v>1.4888193837238359E-7</v>
      </c>
      <c r="D95" s="68">
        <f t="shared" si="24"/>
        <v>0.99973678776962616</v>
      </c>
      <c r="E95" s="68">
        <f t="shared" si="18"/>
        <v>76.860214487718281</v>
      </c>
      <c r="F95" s="69">
        <f t="shared" si="19"/>
        <v>76</v>
      </c>
      <c r="G95" s="68">
        <f t="shared" si="20"/>
        <v>0.86021448771828091</v>
      </c>
      <c r="H95" s="3">
        <f t="shared" si="21"/>
        <v>0.99973226760337741</v>
      </c>
      <c r="I95" s="3">
        <f t="shared" si="22"/>
        <v>0.9375824060118253</v>
      </c>
      <c r="J95" s="3">
        <f t="shared" si="25"/>
        <v>6.2417593988174702E-2</v>
      </c>
    </row>
    <row r="96" spans="1:10">
      <c r="A96" s="3">
        <f t="shared" si="26"/>
        <v>98</v>
      </c>
      <c r="B96" s="3">
        <v>88</v>
      </c>
      <c r="C96" s="68">
        <f t="shared" si="23"/>
        <v>1.251050309340423E-7</v>
      </c>
      <c r="D96" s="68">
        <f t="shared" si="24"/>
        <v>0.99973693665156449</v>
      </c>
      <c r="E96" s="68">
        <f t="shared" si="18"/>
        <v>77.743624989905157</v>
      </c>
      <c r="F96" s="69">
        <f t="shared" si="19"/>
        <v>77</v>
      </c>
      <c r="G96" s="68">
        <f t="shared" si="20"/>
        <v>0.74362498990515746</v>
      </c>
      <c r="H96" s="3">
        <f t="shared" si="21"/>
        <v>0.99973303947499992</v>
      </c>
      <c r="I96" s="3">
        <f t="shared" si="22"/>
        <v>0.93758312989888626</v>
      </c>
      <c r="J96" s="3">
        <f t="shared" si="25"/>
        <v>6.2416870101113742E-2</v>
      </c>
    </row>
    <row r="97" spans="1:10">
      <c r="A97" s="3">
        <f t="shared" si="26"/>
        <v>99</v>
      </c>
      <c r="B97" s="3">
        <v>89</v>
      </c>
      <c r="C97" s="68">
        <f t="shared" si="23"/>
        <v>1.0512536937682117E-7</v>
      </c>
      <c r="D97" s="68">
        <f t="shared" si="24"/>
        <v>0.99973706175659538</v>
      </c>
      <c r="E97" s="68">
        <f t="shared" si="18"/>
        <v>78.62703549209202</v>
      </c>
      <c r="F97" s="69">
        <f t="shared" si="19"/>
        <v>78</v>
      </c>
      <c r="G97" s="68">
        <f t="shared" si="20"/>
        <v>0.62703549209201981</v>
      </c>
      <c r="H97" s="3">
        <f t="shared" si="21"/>
        <v>0.99973370387015026</v>
      </c>
      <c r="I97" s="3">
        <f t="shared" si="22"/>
        <v>0.93758375299091179</v>
      </c>
      <c r="J97" s="3">
        <f t="shared" si="25"/>
        <v>6.241624700908821E-2</v>
      </c>
    </row>
    <row r="98" spans="1:10">
      <c r="A98" s="3">
        <f t="shared" si="26"/>
        <v>100</v>
      </c>
      <c r="B98" s="3">
        <v>90</v>
      </c>
      <c r="C98" s="68">
        <f t="shared" si="23"/>
        <v>8.833652175347415E-8</v>
      </c>
      <c r="D98" s="68">
        <f t="shared" si="24"/>
        <v>0.99973716688196479</v>
      </c>
      <c r="E98" s="68">
        <f t="shared" si="18"/>
        <v>79.510445994278896</v>
      </c>
      <c r="F98" s="69">
        <f t="shared" si="19"/>
        <v>79</v>
      </c>
      <c r="G98" s="68">
        <f t="shared" si="20"/>
        <v>0.51044599427889636</v>
      </c>
      <c r="H98" s="3">
        <f t="shared" si="21"/>
        <v>0.99973427543083238</v>
      </c>
      <c r="I98" s="3">
        <f t="shared" si="22"/>
        <v>0.93758428901966362</v>
      </c>
      <c r="J98" s="3">
        <f t="shared" si="25"/>
        <v>6.2415710980336381E-2</v>
      </c>
    </row>
    <row r="99" spans="1:10">
      <c r="A99" s="3">
        <f t="shared" si="26"/>
        <v>101</v>
      </c>
      <c r="B99" s="3">
        <v>91</v>
      </c>
      <c r="C99" s="68">
        <f t="shared" si="23"/>
        <v>7.4228905179969655E-8</v>
      </c>
      <c r="D99" s="68">
        <f t="shared" si="24"/>
        <v>0.99973725521848655</v>
      </c>
      <c r="E99" s="68">
        <f t="shared" si="18"/>
        <v>80.393856496465759</v>
      </c>
      <c r="F99" s="69">
        <f t="shared" si="19"/>
        <v>80</v>
      </c>
      <c r="G99" s="68">
        <f t="shared" si="20"/>
        <v>0.39385649646575871</v>
      </c>
      <c r="H99" s="3">
        <f t="shared" si="21"/>
        <v>0.99973476686349949</v>
      </c>
      <c r="I99" s="3">
        <f t="shared" si="22"/>
        <v>0.93758474990167906</v>
      </c>
      <c r="J99" s="3">
        <f t="shared" si="25"/>
        <v>6.241525009832094E-2</v>
      </c>
    </row>
    <row r="100" spans="1:10">
      <c r="A100" s="3">
        <f t="shared" si="26"/>
        <v>102</v>
      </c>
      <c r="B100" s="3">
        <v>92</v>
      </c>
      <c r="C100" s="68">
        <f t="shared" si="23"/>
        <v>6.2374318739681357E-8</v>
      </c>
      <c r="D100" s="68">
        <f t="shared" si="24"/>
        <v>0.99973732944739169</v>
      </c>
      <c r="E100" s="68">
        <f t="shared" si="18"/>
        <v>81.277266998652635</v>
      </c>
      <c r="F100" s="69">
        <f t="shared" si="19"/>
        <v>81</v>
      </c>
      <c r="G100" s="68">
        <f t="shared" si="20"/>
        <v>0.27726699865263527</v>
      </c>
      <c r="H100" s="3">
        <f t="shared" si="21"/>
        <v>0.99973518918383508</v>
      </c>
      <c r="I100" s="3">
        <f t="shared" si="22"/>
        <v>0.93758514596783515</v>
      </c>
      <c r="J100" s="3">
        <f t="shared" si="25"/>
        <v>6.2414854032164846E-2</v>
      </c>
    </row>
    <row r="101" spans="1:10">
      <c r="A101" s="3">
        <f t="shared" si="26"/>
        <v>103</v>
      </c>
      <c r="B101" s="3">
        <v>93</v>
      </c>
      <c r="C101" s="68">
        <f t="shared" si="23"/>
        <v>5.2412946530746123E-8</v>
      </c>
      <c r="D101" s="68">
        <f t="shared" si="24"/>
        <v>0.9997373918217104</v>
      </c>
      <c r="E101" s="68">
        <f t="shared" si="18"/>
        <v>82.160677500839498</v>
      </c>
      <c r="F101" s="69">
        <f t="shared" si="19"/>
        <v>82</v>
      </c>
      <c r="G101" s="68">
        <f t="shared" si="20"/>
        <v>0.16067750083949761</v>
      </c>
      <c r="H101" s="3">
        <f t="shared" si="21"/>
        <v>0.99973555193271679</v>
      </c>
      <c r="I101" s="3">
        <f t="shared" si="22"/>
        <v>0.93758548616588655</v>
      </c>
      <c r="J101" s="3">
        <f t="shared" si="25"/>
        <v>6.241451383411345E-2</v>
      </c>
    </row>
    <row r="102" spans="1:10">
      <c r="A102" s="3">
        <f t="shared" si="26"/>
        <v>104</v>
      </c>
      <c r="B102" s="3">
        <v>94</v>
      </c>
      <c r="C102" s="68">
        <f t="shared" si="23"/>
        <v>4.4042436367070481E-8</v>
      </c>
      <c r="D102" s="68">
        <f t="shared" si="24"/>
        <v>0.99973744423465694</v>
      </c>
      <c r="E102" s="68">
        <f t="shared" si="18"/>
        <v>83.044088003026374</v>
      </c>
      <c r="F102" s="69">
        <f t="shared" si="19"/>
        <v>83</v>
      </c>
      <c r="G102" s="68">
        <f t="shared" si="20"/>
        <v>4.4088003026374167E-2</v>
      </c>
      <c r="H102" s="3">
        <f t="shared" si="21"/>
        <v>0.99973586336632247</v>
      </c>
      <c r="I102" s="3">
        <f t="shared" si="22"/>
        <v>0.93758577823875322</v>
      </c>
      <c r="J102" s="3">
        <f t="shared" si="25"/>
        <v>6.241422176124678E-2</v>
      </c>
    </row>
    <row r="103" spans="1:10">
      <c r="A103" s="3">
        <f t="shared" si="26"/>
        <v>105</v>
      </c>
      <c r="B103" s="3">
        <v>95</v>
      </c>
      <c r="C103" s="68">
        <f t="shared" si="23"/>
        <v>3.7008722644660975E-8</v>
      </c>
      <c r="D103" s="68">
        <f t="shared" si="24"/>
        <v>0.9997374882770933</v>
      </c>
      <c r="E103" s="68">
        <f t="shared" si="18"/>
        <v>83.927498505213251</v>
      </c>
      <c r="F103" s="69">
        <f t="shared" si="19"/>
        <v>83</v>
      </c>
      <c r="G103" s="68">
        <f t="shared" si="20"/>
        <v>0.92749850521325072</v>
      </c>
      <c r="H103" s="3">
        <f t="shared" si="21"/>
        <v>0.99973612716555738</v>
      </c>
      <c r="I103" s="3">
        <f t="shared" si="22"/>
        <v>0.93758602563851146</v>
      </c>
      <c r="J103" s="3">
        <f t="shared" si="25"/>
        <v>6.2413974361488544E-2</v>
      </c>
    </row>
    <row r="104" spans="1:10">
      <c r="A104" s="3">
        <f t="shared" si="26"/>
        <v>106</v>
      </c>
      <c r="B104" s="3">
        <v>96</v>
      </c>
      <c r="C104" s="68">
        <f t="shared" si="23"/>
        <v>3.1098314824668365E-8</v>
      </c>
      <c r="D104" s="68">
        <f t="shared" si="24"/>
        <v>0.99973752528581594</v>
      </c>
      <c r="E104" s="68">
        <f t="shared" si="18"/>
        <v>84.810909007400113</v>
      </c>
      <c r="F104" s="69">
        <f t="shared" si="19"/>
        <v>84</v>
      </c>
      <c r="G104" s="68">
        <f t="shared" si="20"/>
        <v>0.81090900740011307</v>
      </c>
      <c r="H104" s="3">
        <f t="shared" si="21"/>
        <v>0.99973635229280855</v>
      </c>
      <c r="I104" s="3">
        <f t="shared" si="22"/>
        <v>0.9375862367703881</v>
      </c>
      <c r="J104" s="3">
        <f t="shared" si="25"/>
        <v>6.2413763229611896E-2</v>
      </c>
    </row>
    <row r="105" spans="1:10">
      <c r="A105" s="3">
        <f t="shared" si="26"/>
        <v>107</v>
      </c>
      <c r="B105" s="3">
        <v>97</v>
      </c>
      <c r="C105" s="68">
        <f t="shared" si="23"/>
        <v>2.6131817469610858E-8</v>
      </c>
      <c r="D105" s="68">
        <f t="shared" si="24"/>
        <v>0.99973755638413075</v>
      </c>
      <c r="E105" s="68">
        <f t="shared" si="18"/>
        <v>85.69431950958699</v>
      </c>
      <c r="F105" s="69">
        <f t="shared" si="19"/>
        <v>85</v>
      </c>
      <c r="G105" s="68">
        <f t="shared" si="20"/>
        <v>0.69431950958698962</v>
      </c>
      <c r="H105" s="3">
        <f t="shared" si="21"/>
        <v>0.99973654613868657</v>
      </c>
      <c r="I105" s="3">
        <f t="shared" si="22"/>
        <v>0.93758641856554525</v>
      </c>
      <c r="J105" s="3">
        <f t="shared" si="25"/>
        <v>6.2413581434454746E-2</v>
      </c>
    </row>
    <row r="106" spans="1:10">
      <c r="A106" s="3">
        <f t="shared" si="26"/>
        <v>108</v>
      </c>
      <c r="B106" s="3">
        <v>98</v>
      </c>
      <c r="C106" s="68">
        <f t="shared" si="23"/>
        <v>2.1958485149913628E-8</v>
      </c>
      <c r="D106" s="68">
        <f t="shared" si="24"/>
        <v>0.99973758251594824</v>
      </c>
      <c r="E106" s="68">
        <f t="shared" si="18"/>
        <v>86.577730011773852</v>
      </c>
      <c r="F106" s="69">
        <f t="shared" si="19"/>
        <v>86</v>
      </c>
      <c r="G106" s="68">
        <f t="shared" si="20"/>
        <v>0.57773001177385197</v>
      </c>
      <c r="H106" s="3">
        <f t="shared" si="21"/>
        <v>0.99973671295276734</v>
      </c>
      <c r="I106" s="3">
        <f t="shared" si="22"/>
        <v>0.93758657500937759</v>
      </c>
      <c r="J106" s="3">
        <f t="shared" si="25"/>
        <v>6.2413424990622413E-2</v>
      </c>
    </row>
    <row r="107" spans="1:10">
      <c r="A107" s="3">
        <f t="shared" si="26"/>
        <v>109</v>
      </c>
      <c r="B107" s="3">
        <v>99</v>
      </c>
      <c r="C107" s="68">
        <f t="shared" si="23"/>
        <v>1.8451646948765752E-8</v>
      </c>
      <c r="D107" s="68">
        <f t="shared" si="24"/>
        <v>0.99973760447443338</v>
      </c>
      <c r="E107" s="68">
        <f t="shared" si="18"/>
        <v>87.461140513960729</v>
      </c>
      <c r="F107" s="69">
        <f t="shared" si="19"/>
        <v>87</v>
      </c>
      <c r="G107" s="68">
        <f t="shared" si="20"/>
        <v>0.46114051396072853</v>
      </c>
      <c r="H107" s="3">
        <f t="shared" si="21"/>
        <v>0.99973685642511978</v>
      </c>
      <c r="I107" s="3">
        <f t="shared" si="22"/>
        <v>0.93758670956255519</v>
      </c>
      <c r="J107" s="3">
        <f t="shared" si="25"/>
        <v>6.2413290437444813E-2</v>
      </c>
    </row>
    <row r="108" spans="1:10">
      <c r="A108" s="3">
        <f t="shared" si="26"/>
        <v>110</v>
      </c>
      <c r="B108" s="3">
        <v>100</v>
      </c>
      <c r="C108" s="68">
        <f t="shared" si="23"/>
        <v>1.5504861687745732E-8</v>
      </c>
      <c r="D108" s="68">
        <f t="shared" si="24"/>
        <v>0.99973762292608037</v>
      </c>
      <c r="E108" s="68">
        <f t="shared" si="18"/>
        <v>88.344551016147591</v>
      </c>
      <c r="F108" s="69">
        <f t="shared" si="19"/>
        <v>88</v>
      </c>
      <c r="G108" s="68">
        <f t="shared" si="20"/>
        <v>0.34455101614759087</v>
      </c>
      <c r="H108" s="3">
        <f t="shared" si="21"/>
        <v>0.99973697975663001</v>
      </c>
      <c r="I108" s="3">
        <f t="shared" si="22"/>
        <v>0.93758682522697645</v>
      </c>
      <c r="J108" s="3">
        <f t="shared" si="25"/>
        <v>6.241317477302355E-2</v>
      </c>
    </row>
    <row r="109" spans="1:10">
      <c r="A109" s="3">
        <f t="shared" si="26"/>
        <v>111</v>
      </c>
      <c r="B109" s="3">
        <v>101</v>
      </c>
      <c r="C109" s="68">
        <f t="shared" si="23"/>
        <v>1.3028687174841601E-8</v>
      </c>
      <c r="D109" s="68">
        <f t="shared" si="24"/>
        <v>0.9997376384309421</v>
      </c>
      <c r="E109" s="68">
        <f t="shared" si="18"/>
        <v>89.227961518334467</v>
      </c>
      <c r="F109" s="69">
        <f t="shared" si="19"/>
        <v>89</v>
      </c>
      <c r="G109" s="68">
        <f t="shared" si="20"/>
        <v>0.22796151833446743</v>
      </c>
      <c r="H109" s="3">
        <f t="shared" si="21"/>
        <v>0.99973708572113418</v>
      </c>
      <c r="I109" s="3">
        <f t="shared" si="22"/>
        <v>0.9375869246040377</v>
      </c>
      <c r="J109" s="3">
        <f t="shared" si="25"/>
        <v>6.2413075395962303E-2</v>
      </c>
    </row>
    <row r="110" spans="1:10">
      <c r="A110" s="3">
        <f t="shared" si="26"/>
        <v>112</v>
      </c>
      <c r="B110" s="3">
        <v>102</v>
      </c>
      <c r="C110" s="68">
        <f t="shared" si="23"/>
        <v>1.0947965413585252E-8</v>
      </c>
      <c r="D110" s="68">
        <f t="shared" si="24"/>
        <v>0.99973765145962923</v>
      </c>
      <c r="E110" s="68">
        <f t="shared" si="18"/>
        <v>90.11137202052133</v>
      </c>
      <c r="F110" s="69">
        <f t="shared" si="19"/>
        <v>90</v>
      </c>
      <c r="G110" s="68">
        <f t="shared" si="20"/>
        <v>0.11137202052132977</v>
      </c>
      <c r="H110" s="3">
        <f t="shared" si="21"/>
        <v>0.9997371767201817</v>
      </c>
      <c r="I110" s="3">
        <f t="shared" si="22"/>
        <v>0.93758700994599242</v>
      </c>
      <c r="J110" s="3">
        <f t="shared" si="25"/>
        <v>6.2412990054007578E-2</v>
      </c>
    </row>
    <row r="111" spans="1:10">
      <c r="A111" s="3">
        <f t="shared" si="26"/>
        <v>113</v>
      </c>
      <c r="B111" s="3">
        <v>103</v>
      </c>
      <c r="C111" s="68">
        <f t="shared" si="23"/>
        <v>9.1995413727098201E-9</v>
      </c>
      <c r="D111" s="68">
        <f t="shared" si="24"/>
        <v>0.99973766240759465</v>
      </c>
      <c r="E111" s="68">
        <f t="shared" si="18"/>
        <v>90.994782522708206</v>
      </c>
      <c r="F111" s="69">
        <f t="shared" si="19"/>
        <v>90</v>
      </c>
      <c r="G111" s="68">
        <f t="shared" si="20"/>
        <v>0.99478252270820633</v>
      </c>
      <c r="H111" s="3">
        <f t="shared" si="21"/>
        <v>0.99973725475759279</v>
      </c>
      <c r="I111" s="3">
        <f t="shared" si="22"/>
        <v>0.93758708313209038</v>
      </c>
      <c r="J111" s="3">
        <f t="shared" si="25"/>
        <v>6.2412916867909618E-2</v>
      </c>
    </row>
    <row r="112" spans="1:10">
      <c r="A112" s="3">
        <f t="shared" si="26"/>
        <v>114</v>
      </c>
      <c r="B112" s="3">
        <v>104</v>
      </c>
      <c r="C112" s="68">
        <f t="shared" si="23"/>
        <v>7.730346075369908E-9</v>
      </c>
      <c r="D112" s="68">
        <f t="shared" si="24"/>
        <v>0.999737671607136</v>
      </c>
      <c r="E112" s="68">
        <f t="shared" si="18"/>
        <v>91.878193024895069</v>
      </c>
      <c r="F112" s="69">
        <f t="shared" si="19"/>
        <v>91</v>
      </c>
      <c r="G112" s="68">
        <f t="shared" si="20"/>
        <v>0.87819302489506867</v>
      </c>
      <c r="H112" s="3">
        <f t="shared" si="21"/>
        <v>0.99973732040579333</v>
      </c>
      <c r="I112" s="3">
        <f t="shared" si="22"/>
        <v>0.9375871446991717</v>
      </c>
      <c r="J112" s="3">
        <f t="shared" si="25"/>
        <v>6.2412855300828296E-2</v>
      </c>
    </row>
    <row r="113" spans="1:10">
      <c r="A113" s="3">
        <f t="shared" si="26"/>
        <v>115</v>
      </c>
      <c r="B113" s="3">
        <v>105</v>
      </c>
      <c r="C113" s="68">
        <f t="shared" si="23"/>
        <v>6.4957858249602456E-9</v>
      </c>
      <c r="D113" s="68">
        <f t="shared" si="24"/>
        <v>0.99973767933748203</v>
      </c>
      <c r="E113" s="68">
        <f t="shared" si="18"/>
        <v>92.761603527081945</v>
      </c>
      <c r="F113" s="69">
        <f t="shared" si="19"/>
        <v>92</v>
      </c>
      <c r="G113" s="68">
        <f t="shared" si="20"/>
        <v>0.76160352708194523</v>
      </c>
      <c r="H113" s="3">
        <f t="shared" si="21"/>
        <v>0.9997373769518928</v>
      </c>
      <c r="I113" s="3">
        <f t="shared" si="22"/>
        <v>0.93758719772999777</v>
      </c>
      <c r="J113" s="3">
        <f t="shared" si="25"/>
        <v>6.2412802270002232E-2</v>
      </c>
    </row>
    <row r="114" spans="1:10">
      <c r="A114" s="3">
        <f t="shared" si="26"/>
        <v>116</v>
      </c>
      <c r="B114" s="3">
        <v>106</v>
      </c>
      <c r="C114" s="68">
        <f t="shared" si="23"/>
        <v>5.4583886765682941E-9</v>
      </c>
      <c r="D114" s="68">
        <f t="shared" si="24"/>
        <v>0.99973768583326783</v>
      </c>
      <c r="E114" s="68">
        <f t="shared" si="18"/>
        <v>93.645014029268822</v>
      </c>
      <c r="F114" s="69">
        <f t="shared" si="19"/>
        <v>93</v>
      </c>
      <c r="G114" s="68">
        <f t="shared" si="20"/>
        <v>0.64501402926882179</v>
      </c>
      <c r="H114" s="3">
        <f t="shared" si="21"/>
        <v>0.99973742562879619</v>
      </c>
      <c r="I114" s="3">
        <f t="shared" si="22"/>
        <v>0.93758724338082811</v>
      </c>
      <c r="J114" s="3">
        <f t="shared" si="25"/>
        <v>6.2412756619171894E-2</v>
      </c>
    </row>
    <row r="115" spans="1:10">
      <c r="A115" s="3">
        <f t="shared" si="26"/>
        <v>117</v>
      </c>
      <c r="B115" s="3">
        <v>107</v>
      </c>
      <c r="C115" s="68">
        <f t="shared" si="23"/>
        <v>4.5866670711346091E-9</v>
      </c>
      <c r="D115" s="68">
        <f t="shared" si="24"/>
        <v>0.99973769129165646</v>
      </c>
      <c r="E115" s="68">
        <f t="shared" si="18"/>
        <v>94.528424531455684</v>
      </c>
      <c r="F115" s="69">
        <f t="shared" si="19"/>
        <v>94</v>
      </c>
      <c r="G115" s="68">
        <f t="shared" si="20"/>
        <v>0.52842453145568413</v>
      </c>
      <c r="H115" s="3">
        <f t="shared" si="21"/>
        <v>0.99973746750776071</v>
      </c>
      <c r="I115" s="3">
        <f t="shared" si="22"/>
        <v>0.93758728265632374</v>
      </c>
      <c r="J115" s="3">
        <f t="shared" si="25"/>
        <v>6.2412717343676261E-2</v>
      </c>
    </row>
    <row r="116" spans="1:10">
      <c r="A116" s="3">
        <f t="shared" si="26"/>
        <v>118</v>
      </c>
      <c r="B116" s="3">
        <v>108</v>
      </c>
      <c r="C116" s="68">
        <f t="shared" si="23"/>
        <v>3.8541621104667312E-9</v>
      </c>
      <c r="D116" s="68">
        <f t="shared" si="24"/>
        <v>0.99973769587832351</v>
      </c>
      <c r="E116" s="68">
        <f t="shared" si="18"/>
        <v>95.411835033642561</v>
      </c>
      <c r="F116" s="69">
        <f t="shared" si="19"/>
        <v>95</v>
      </c>
      <c r="G116" s="68">
        <f t="shared" si="20"/>
        <v>0.41183503364256069</v>
      </c>
      <c r="H116" s="3">
        <f t="shared" si="21"/>
        <v>0.99973750351858182</v>
      </c>
      <c r="I116" s="3">
        <f t="shared" si="22"/>
        <v>0.93758731642847792</v>
      </c>
      <c r="J116" s="3">
        <f t="shared" si="25"/>
        <v>6.2412683571522076E-2</v>
      </c>
    </row>
    <row r="117" spans="1:10">
      <c r="A117" s="3">
        <f t="shared" si="26"/>
        <v>119</v>
      </c>
      <c r="B117" s="3">
        <v>109</v>
      </c>
      <c r="C117" s="68">
        <f t="shared" si="23"/>
        <v>3.2386404644980182E-9</v>
      </c>
      <c r="D117" s="68">
        <f t="shared" si="24"/>
        <v>0.99973769973248561</v>
      </c>
      <c r="E117" s="68">
        <f t="shared" si="18"/>
        <v>96.295245535829423</v>
      </c>
      <c r="F117" s="69">
        <f t="shared" si="19"/>
        <v>96</v>
      </c>
      <c r="G117" s="68">
        <f t="shared" si="20"/>
        <v>0.29524553582942303</v>
      </c>
      <c r="H117" s="3">
        <f t="shared" si="21"/>
        <v>0.99973753446745461</v>
      </c>
      <c r="I117" s="3">
        <f t="shared" si="22"/>
        <v>0.93758734545336753</v>
      </c>
      <c r="J117" s="3">
        <f t="shared" si="25"/>
        <v>6.2412654546632473E-2</v>
      </c>
    </row>
    <row r="118" spans="1:10">
      <c r="A118" s="3">
        <f t="shared" si="26"/>
        <v>120</v>
      </c>
      <c r="B118" s="3">
        <v>110</v>
      </c>
      <c r="C118" s="68">
        <f t="shared" si="23"/>
        <v>2.7214195349488343E-9</v>
      </c>
      <c r="D118" s="68">
        <f t="shared" si="24"/>
        <v>0.99973770297112607</v>
      </c>
      <c r="E118" s="68">
        <f t="shared" si="18"/>
        <v>97.1786560380163</v>
      </c>
      <c r="F118" s="69">
        <f t="shared" si="19"/>
        <v>97</v>
      </c>
      <c r="G118" s="68">
        <f t="shared" si="20"/>
        <v>0.17865603801629959</v>
      </c>
      <c r="H118" s="3">
        <f t="shared" si="21"/>
        <v>0.9997375610527377</v>
      </c>
      <c r="I118" s="3">
        <f t="shared" si="22"/>
        <v>0.93758737038593642</v>
      </c>
      <c r="J118" s="3">
        <f t="shared" si="25"/>
        <v>6.2412629614063575E-2</v>
      </c>
    </row>
    <row r="119" spans="1:10">
      <c r="A119" s="3">
        <f t="shared" si="26"/>
        <v>121</v>
      </c>
      <c r="B119" s="3">
        <v>111</v>
      </c>
      <c r="C119" s="68">
        <f t="shared" si="23"/>
        <v>2.2868003924446147E-9</v>
      </c>
      <c r="D119" s="68">
        <f t="shared" si="24"/>
        <v>0.99973770569254561</v>
      </c>
      <c r="E119" s="68">
        <f t="shared" si="18"/>
        <v>98.062066540203162</v>
      </c>
      <c r="F119" s="69">
        <f t="shared" si="19"/>
        <v>98</v>
      </c>
      <c r="G119" s="68">
        <f t="shared" si="20"/>
        <v>6.2066540203161935E-2</v>
      </c>
      <c r="H119" s="3">
        <f t="shared" si="21"/>
        <v>0.99973758387883549</v>
      </c>
      <c r="I119" s="3">
        <f t="shared" si="22"/>
        <v>0.93758739179301542</v>
      </c>
      <c r="J119" s="3">
        <f t="shared" si="25"/>
        <v>6.2412608206984577E-2</v>
      </c>
    </row>
    <row r="120" spans="1:10">
      <c r="A120" s="3">
        <f t="shared" si="26"/>
        <v>122</v>
      </c>
      <c r="B120" s="3">
        <v>112</v>
      </c>
      <c r="C120" s="68">
        <f t="shared" si="23"/>
        <v>1.9215912753353214E-9</v>
      </c>
      <c r="D120" s="68">
        <f t="shared" si="24"/>
        <v>0.99973770797934602</v>
      </c>
      <c r="E120" s="68">
        <f t="shared" si="18"/>
        <v>98.945477042390038</v>
      </c>
      <c r="F120" s="69">
        <f t="shared" si="19"/>
        <v>98</v>
      </c>
      <c r="G120" s="68">
        <f t="shared" si="20"/>
        <v>0.94547704239003849</v>
      </c>
      <c r="H120" s="3">
        <f t="shared" si="21"/>
        <v>0.99973760327719186</v>
      </c>
      <c r="I120" s="3">
        <f t="shared" si="22"/>
        <v>0.93758740998544376</v>
      </c>
      <c r="J120" s="3">
        <f t="shared" si="25"/>
        <v>6.2412590014556235E-2</v>
      </c>
    </row>
    <row r="121" spans="1:10">
      <c r="A121" s="3">
        <f t="shared" si="26"/>
        <v>123</v>
      </c>
      <c r="B121" s="3">
        <v>113</v>
      </c>
      <c r="C121" s="68">
        <f t="shared" si="23"/>
        <v>1.6147071872318033E-9</v>
      </c>
      <c r="D121" s="68">
        <f t="shared" si="24"/>
        <v>0.99973770990093735</v>
      </c>
      <c r="E121" s="68">
        <f t="shared" si="18"/>
        <v>99.828887544576901</v>
      </c>
      <c r="F121" s="69">
        <f t="shared" si="19"/>
        <v>99</v>
      </c>
      <c r="G121" s="68">
        <f t="shared" si="20"/>
        <v>0.82888754457690084</v>
      </c>
      <c r="H121" s="3">
        <f t="shared" si="21"/>
        <v>0.99973761976877373</v>
      </c>
      <c r="I121" s="3">
        <f t="shared" si="22"/>
        <v>0.93758742545180163</v>
      </c>
      <c r="J121" s="3">
        <f t="shared" si="25"/>
        <v>6.2412574548198374E-2</v>
      </c>
    </row>
    <row r="122" spans="1:10">
      <c r="A122" s="3">
        <f t="shared" si="26"/>
        <v>124</v>
      </c>
      <c r="B122" s="3">
        <v>114</v>
      </c>
      <c r="C122" s="68">
        <f t="shared" si="23"/>
        <v>1.3568334400576714E-9</v>
      </c>
      <c r="D122" s="68">
        <f t="shared" si="24"/>
        <v>0.9997377115156445</v>
      </c>
      <c r="E122" s="68">
        <f t="shared" si="18"/>
        <v>100.71229804676378</v>
      </c>
      <c r="F122" s="69">
        <f t="shared" si="19"/>
        <v>100</v>
      </c>
      <c r="G122" s="68">
        <f t="shared" si="20"/>
        <v>0.71229804676377739</v>
      </c>
      <c r="H122" s="3">
        <f t="shared" si="21"/>
        <v>0.99973763397016302</v>
      </c>
      <c r="I122" s="3">
        <f t="shared" si="22"/>
        <v>0.93758743877034023</v>
      </c>
      <c r="J122" s="3">
        <f t="shared" si="25"/>
        <v>6.2412561229659769E-2</v>
      </c>
    </row>
    <row r="123" spans="1:10">
      <c r="A123" s="3">
        <f t="shared" si="26"/>
        <v>125</v>
      </c>
      <c r="B123" s="3">
        <v>115</v>
      </c>
      <c r="C123" s="68">
        <f t="shared" si="23"/>
        <v>1.1401429303196873E-9</v>
      </c>
      <c r="D123" s="68">
        <f t="shared" si="24"/>
        <v>0.99973771287247792</v>
      </c>
      <c r="E123" s="68">
        <f t="shared" si="18"/>
        <v>101.59570854895064</v>
      </c>
      <c r="F123" s="69">
        <f t="shared" si="19"/>
        <v>101</v>
      </c>
      <c r="G123" s="68">
        <f t="shared" si="20"/>
        <v>0.59570854895063974</v>
      </c>
      <c r="H123" s="3">
        <f t="shared" si="21"/>
        <v>0.99973764619224248</v>
      </c>
      <c r="I123" s="3">
        <f t="shared" si="22"/>
        <v>0.93758745023261569</v>
      </c>
      <c r="J123" s="3">
        <f t="shared" si="25"/>
        <v>6.2412549767384307E-2</v>
      </c>
    </row>
    <row r="124" spans="1:10">
      <c r="A124" s="3">
        <f t="shared" si="26"/>
        <v>126</v>
      </c>
      <c r="B124" s="3">
        <v>116</v>
      </c>
      <c r="C124" s="68">
        <f t="shared" si="23"/>
        <v>9.5805856723483379E-10</v>
      </c>
      <c r="D124" s="68">
        <f t="shared" si="24"/>
        <v>0.9997377140126209</v>
      </c>
      <c r="E124" s="68">
        <f t="shared" si="18"/>
        <v>102.47911905113752</v>
      </c>
      <c r="F124" s="69">
        <f t="shared" si="19"/>
        <v>102</v>
      </c>
      <c r="G124" s="68">
        <f t="shared" si="20"/>
        <v>0.47911905113751629</v>
      </c>
      <c r="H124" s="3">
        <f t="shared" si="21"/>
        <v>0.99973765670500803</v>
      </c>
      <c r="I124" s="3">
        <f t="shared" si="22"/>
        <v>0.93758746009183935</v>
      </c>
      <c r="J124" s="3">
        <f t="shared" si="25"/>
        <v>6.2412539908160647E-2</v>
      </c>
    </row>
    <row r="125" spans="1:10">
      <c r="A125" s="3">
        <f t="shared" si="26"/>
        <v>127</v>
      </c>
      <c r="B125" s="3">
        <v>117</v>
      </c>
      <c r="C125" s="68">
        <f t="shared" si="23"/>
        <v>8.0505364182251578E-10</v>
      </c>
      <c r="D125" s="68">
        <f t="shared" si="24"/>
        <v>0.99973771497067943</v>
      </c>
      <c r="E125" s="68">
        <f t="shared" si="18"/>
        <v>103.36252955332438</v>
      </c>
      <c r="F125" s="69">
        <f t="shared" si="19"/>
        <v>103</v>
      </c>
      <c r="G125" s="68">
        <f t="shared" si="20"/>
        <v>0.36252955332437864</v>
      </c>
      <c r="H125" s="3">
        <f t="shared" si="21"/>
        <v>0.99973766574270029</v>
      </c>
      <c r="I125" s="3">
        <f t="shared" si="22"/>
        <v>0.93758746856768982</v>
      </c>
      <c r="J125" s="3">
        <f t="shared" si="25"/>
        <v>6.2412531432310181E-2</v>
      </c>
    </row>
    <row r="126" spans="1:10">
      <c r="A126" s="3">
        <f t="shared" si="26"/>
        <v>128</v>
      </c>
      <c r="B126" s="3">
        <v>118</v>
      </c>
      <c r="C126" s="68">
        <f t="shared" ref="C126:C128" si="27">0.19465*EXP(-0.174*(B126-6.06)-EXP(-0.288*(B126-6.06)))</f>
        <v>6.7648407767208484E-10</v>
      </c>
      <c r="D126" s="68">
        <f t="shared" si="24"/>
        <v>0.99973771577573312</v>
      </c>
      <c r="E126" s="68">
        <f t="shared" si="18"/>
        <v>104.24594005551126</v>
      </c>
      <c r="F126" s="69">
        <f t="shared" si="19"/>
        <v>104</v>
      </c>
      <c r="G126" s="68">
        <f t="shared" si="20"/>
        <v>0.2459400555112552</v>
      </c>
      <c r="H126" s="3">
        <f t="shared" si="21"/>
        <v>0.99973767350833775</v>
      </c>
      <c r="I126" s="3">
        <f t="shared" si="22"/>
        <v>0.93758747585056479</v>
      </c>
      <c r="J126" s="3">
        <f t="shared" si="25"/>
        <v>6.2412524149435211E-2</v>
      </c>
    </row>
    <row r="127" spans="1:10">
      <c r="A127" s="3">
        <f t="shared" si="26"/>
        <v>129</v>
      </c>
      <c r="B127" s="3">
        <v>119</v>
      </c>
      <c r="C127" s="68">
        <f t="shared" si="27"/>
        <v>5.6844747178317851E-10</v>
      </c>
      <c r="D127" s="68">
        <f t="shared" si="24"/>
        <v>0.99973771645221721</v>
      </c>
      <c r="E127" s="68">
        <f t="shared" si="18"/>
        <v>105.12935055769813</v>
      </c>
      <c r="F127" s="69">
        <f t="shared" si="19"/>
        <v>105</v>
      </c>
      <c r="G127" s="68">
        <f t="shared" si="20"/>
        <v>0.12935055769813175</v>
      </c>
      <c r="H127" s="3">
        <f t="shared" si="21"/>
        <v>0.99973768017771558</v>
      </c>
      <c r="I127" s="3">
        <f t="shared" si="22"/>
        <v>0.93758748210533072</v>
      </c>
      <c r="J127" s="3">
        <f t="shared" si="25"/>
        <v>6.2412517894669284E-2</v>
      </c>
    </row>
    <row r="128" spans="1:10">
      <c r="A128" s="3">
        <f t="shared" si="26"/>
        <v>130</v>
      </c>
      <c r="B128" s="3">
        <v>120</v>
      </c>
      <c r="C128" s="68">
        <f t="shared" si="27"/>
        <v>4.7766464702118397E-10</v>
      </c>
      <c r="D128" s="68">
        <f t="shared" si="24"/>
        <v>0.99973771702066472</v>
      </c>
      <c r="E128" s="68">
        <f t="shared" si="18"/>
        <v>106.01276105988499</v>
      </c>
      <c r="F128" s="69">
        <f t="shared" si="19"/>
        <v>106</v>
      </c>
      <c r="G128" s="68">
        <f t="shared" si="20"/>
        <v>1.2761059884994097E-2</v>
      </c>
      <c r="H128" s="3">
        <f t="shared" si="21"/>
        <v>0.99973768590292267</v>
      </c>
      <c r="I128" s="3">
        <f t="shared" si="22"/>
        <v>0.93758748747462162</v>
      </c>
      <c r="J128" s="3">
        <f t="shared" si="25"/>
        <v>6.2412512525378383E-2</v>
      </c>
    </row>
  </sheetData>
  <pageMargins left="0.7" right="0.7" top="0.75" bottom="0.75" header="0.3" footer="0.3"/>
  <pageSetup paperSize="9" orientation="portrait" horizontalDpi="360" verticalDpi="36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P266"/>
  <sheetViews>
    <sheetView tabSelected="1" topLeftCell="A159" workbookViewId="0">
      <selection activeCell="C180" sqref="C180:E266"/>
    </sheetView>
  </sheetViews>
  <sheetFormatPr defaultColWidth="9.140625" defaultRowHeight="15"/>
  <cols>
    <col min="1" max="1" width="22" style="3" customWidth="1"/>
    <col min="2" max="2" width="9.140625" style="3"/>
    <col min="3" max="5" width="15" style="3" customWidth="1"/>
    <col min="6" max="6" width="9.140625" style="3"/>
    <col min="7" max="7" width="12.85546875" style="3" customWidth="1"/>
    <col min="8" max="16" width="15" style="3" customWidth="1"/>
    <col min="17" max="16384" width="9.140625" style="3"/>
  </cols>
  <sheetData>
    <row r="1" spans="1:16">
      <c r="A1" s="4" t="s">
        <v>141</v>
      </c>
    </row>
    <row r="2" spans="1:16">
      <c r="A2" s="4" t="s">
        <v>147</v>
      </c>
    </row>
    <row r="4" spans="1:16">
      <c r="G4" s="22"/>
      <c r="H4" s="20" t="s">
        <v>137</v>
      </c>
      <c r="I4" s="27"/>
      <c r="J4" s="27"/>
      <c r="K4" s="20" t="s">
        <v>121</v>
      </c>
      <c r="L4" s="27"/>
      <c r="M4" s="27"/>
      <c r="N4" s="20" t="s">
        <v>122</v>
      </c>
      <c r="O4" s="27"/>
      <c r="P4" s="27"/>
    </row>
    <row r="5" spans="1:16" s="24" customFormat="1" ht="45">
      <c r="A5" s="25"/>
      <c r="B5" s="25"/>
      <c r="C5" s="33" t="s">
        <v>142</v>
      </c>
      <c r="D5" s="34" t="s">
        <v>143</v>
      </c>
      <c r="E5" s="35" t="s">
        <v>146</v>
      </c>
      <c r="G5" s="28"/>
      <c r="H5" s="51" t="str">
        <f>C5</f>
        <v>Age at which first 1% enter a union</v>
      </c>
      <c r="I5" s="51" t="str">
        <f t="shared" ref="I5:J5" si="0">D5</f>
        <v>Average age at first union formation</v>
      </c>
      <c r="J5" s="51" t="str">
        <f t="shared" si="0"/>
        <v>Proportion ever entering a union</v>
      </c>
      <c r="K5" s="51" t="str">
        <f>H5</f>
        <v>Age at which first 1% enter a union</v>
      </c>
      <c r="L5" s="51" t="str">
        <f t="shared" ref="L5:P5" si="1">I5</f>
        <v>Average age at first union formation</v>
      </c>
      <c r="M5" s="51" t="str">
        <f t="shared" si="1"/>
        <v>Proportion ever entering a union</v>
      </c>
      <c r="N5" s="51" t="str">
        <f t="shared" si="1"/>
        <v>Age at which first 1% enter a union</v>
      </c>
      <c r="O5" s="51" t="str">
        <f t="shared" si="1"/>
        <v>Average age at first union formation</v>
      </c>
      <c r="P5" s="51" t="str">
        <f t="shared" si="1"/>
        <v>Proportion ever entering a union</v>
      </c>
    </row>
    <row r="6" spans="1:16">
      <c r="A6" s="3" t="s">
        <v>144</v>
      </c>
      <c r="B6" s="3">
        <v>1964</v>
      </c>
      <c r="C6" s="37">
        <f>H6</f>
        <v>9.324949342737245</v>
      </c>
      <c r="D6" s="38">
        <f t="shared" ref="D6:E6" si="2">I6</f>
        <v>18.837326700336614</v>
      </c>
      <c r="E6" s="39">
        <f t="shared" si="2"/>
        <v>0.95107046950932372</v>
      </c>
      <c r="G6" s="56" t="str">
        <f>CohortFinishPrimary!AL30</f>
        <v>1965-1974</v>
      </c>
      <c r="H6" s="57">
        <f>CohortNeverEnterPrimary!W33</f>
        <v>9.324949342737245</v>
      </c>
      <c r="I6" s="57">
        <f>CohortNeverEnterPrimary!W32</f>
        <v>18.837326700336614</v>
      </c>
      <c r="J6" s="57">
        <f>CohortNeverEnterPrimary!W31</f>
        <v>0.95107046950932372</v>
      </c>
      <c r="K6" s="57">
        <f>CohortEnterPrimary!W33</f>
        <v>9.1209721954434446</v>
      </c>
      <c r="L6" s="57">
        <f>CohortEnterPrimary!W32</f>
        <v>19.312262755761822</v>
      </c>
      <c r="M6" s="57">
        <f>CohortEnterPrimary!W31</f>
        <v>0.94342722217249086</v>
      </c>
      <c r="N6" s="57">
        <f>CohortFinishPrimary!W33</f>
        <v>9.3606400694235603</v>
      </c>
      <c r="O6" s="57">
        <f>CohortFinishPrimary!W32</f>
        <v>21.781945667138839</v>
      </c>
      <c r="P6" s="58">
        <f>CohortFinishPrimary!W31</f>
        <v>0.95053975143749847</v>
      </c>
    </row>
    <row r="7" spans="1:16">
      <c r="A7" s="3" t="s">
        <v>144</v>
      </c>
      <c r="B7" s="3">
        <v>1965</v>
      </c>
      <c r="C7" s="31">
        <f>C6</f>
        <v>9.324949342737245</v>
      </c>
      <c r="D7" s="36">
        <f t="shared" ref="D7:E7" si="3">D6</f>
        <v>18.837326700336614</v>
      </c>
      <c r="E7" s="40">
        <f t="shared" si="3"/>
        <v>0.95107046950932372</v>
      </c>
      <c r="G7" s="59" t="str">
        <f>CohortFinishPrimary!AM30</f>
        <v>1975-84</v>
      </c>
      <c r="H7" s="60">
        <f>CohortNeverEnterPrimary!X33</f>
        <v>9.528138717910501</v>
      </c>
      <c r="I7" s="60">
        <f>CohortNeverEnterPrimary!X32</f>
        <v>18.463144881978767</v>
      </c>
      <c r="J7" s="60">
        <f>CohortNeverEnterPrimary!X31</f>
        <v>0.90826938108051991</v>
      </c>
      <c r="K7" s="60">
        <f>CohortEnterPrimary!X33</f>
        <v>9.4927214983181578</v>
      </c>
      <c r="L7" s="60">
        <f>CohortEnterPrimary!X32</f>
        <v>19.601677627837535</v>
      </c>
      <c r="M7" s="60">
        <f>CohortEnterPrimary!X31</f>
        <v>0.91841257237432516</v>
      </c>
      <c r="N7" s="60">
        <f>CohortFinishPrimary!X33</f>
        <v>9.9960371792593357</v>
      </c>
      <c r="O7" s="60">
        <f>CohortFinishPrimary!X32</f>
        <v>22.855291140898327</v>
      </c>
      <c r="P7" s="61">
        <f>CohortFinishPrimary!X31</f>
        <v>0.93783349442091957</v>
      </c>
    </row>
    <row r="8" spans="1:16">
      <c r="A8" s="3" t="s">
        <v>144</v>
      </c>
      <c r="B8" s="3">
        <v>1966</v>
      </c>
      <c r="C8" s="31">
        <f t="shared" ref="C8:C46" si="4">C7</f>
        <v>9.324949342737245</v>
      </c>
      <c r="D8" s="36">
        <f t="shared" ref="D8:D46" si="5">D7</f>
        <v>18.837326700336614</v>
      </c>
      <c r="E8" s="40">
        <f t="shared" ref="E8:E46" si="6">E7</f>
        <v>0.95107046950932372</v>
      </c>
      <c r="G8" s="59" t="str">
        <f>CohortFinishPrimary!AN30</f>
        <v>1985-94</v>
      </c>
      <c r="H8" s="60">
        <f>CohortNeverEnterPrimary!Y33</f>
        <v>8.7805368893048126</v>
      </c>
      <c r="I8" s="60">
        <f>CohortNeverEnterPrimary!Y32</f>
        <v>18.668723203145138</v>
      </c>
      <c r="J8" s="60">
        <f>CohortNeverEnterPrimary!Y31</f>
        <v>0.9</v>
      </c>
      <c r="K8" s="60">
        <f>CohortEnterPrimary!Y33</f>
        <v>9.3727495624331514</v>
      </c>
      <c r="L8" s="60">
        <f>CohortEnterPrimary!Y32</f>
        <v>19.806576941416935</v>
      </c>
      <c r="M8" s="60">
        <f>CohortEnterPrimary!Y31</f>
        <v>0.90165371036508057</v>
      </c>
      <c r="N8" s="60">
        <f>CohortFinishPrimary!Y33</f>
        <v>10.586038259823839</v>
      </c>
      <c r="O8" s="60">
        <f>CohortFinishPrimary!Y32</f>
        <v>23.194061510337875</v>
      </c>
      <c r="P8" s="61">
        <f>CohortFinishPrimary!Y31</f>
        <v>0.9</v>
      </c>
    </row>
    <row r="9" spans="1:16">
      <c r="A9" s="3" t="s">
        <v>144</v>
      </c>
      <c r="B9" s="3">
        <v>1967</v>
      </c>
      <c r="C9" s="31">
        <f t="shared" si="4"/>
        <v>9.324949342737245</v>
      </c>
      <c r="D9" s="36">
        <f t="shared" si="5"/>
        <v>18.837326700336614</v>
      </c>
      <c r="E9" s="40">
        <f t="shared" si="6"/>
        <v>0.95107046950932372</v>
      </c>
      <c r="G9" s="62" t="str">
        <f>CohortFinishPrimary!AO30</f>
        <v>1995+</v>
      </c>
      <c r="H9" s="63">
        <f>CohortNeverEnterPrimary!Z33</f>
        <v>9.5821402308919748</v>
      </c>
      <c r="I9" s="63">
        <f>CohortNeverEnterPrimary!Z32</f>
        <v>18.518209919507729</v>
      </c>
      <c r="J9" s="63">
        <f>CohortNeverEnterPrimary!Z31</f>
        <v>0.9</v>
      </c>
      <c r="K9" s="63">
        <f>CohortEnterPrimary!Z33</f>
        <v>9.5879312613177206</v>
      </c>
      <c r="L9" s="63">
        <f>CohortEnterPrimary!Z32</f>
        <v>20.518367280425171</v>
      </c>
      <c r="M9" s="63">
        <f>CohortEnterPrimary!Z31</f>
        <v>0.90165371036508057</v>
      </c>
      <c r="N9" s="63">
        <f>CohortFinishPrimary!Z33</f>
        <v>10.441615701978089</v>
      </c>
      <c r="O9" s="63">
        <f>CohortFinishPrimary!Z32</f>
        <v>23.628730511366005</v>
      </c>
      <c r="P9" s="64">
        <f>CohortFinishPrimary!Z31</f>
        <v>0.9</v>
      </c>
    </row>
    <row r="10" spans="1:16" ht="15.75" thickBot="1">
      <c r="A10" s="3" t="s">
        <v>144</v>
      </c>
      <c r="B10" s="3">
        <v>1968</v>
      </c>
      <c r="C10" s="31">
        <f t="shared" si="4"/>
        <v>9.324949342737245</v>
      </c>
      <c r="D10" s="36">
        <f t="shared" si="5"/>
        <v>18.837326700336614</v>
      </c>
      <c r="E10" s="40">
        <f t="shared" si="6"/>
        <v>0.95107046950932372</v>
      </c>
      <c r="G10" s="52" t="s">
        <v>148</v>
      </c>
      <c r="H10" s="53">
        <v>10</v>
      </c>
      <c r="I10" s="53">
        <v>19</v>
      </c>
      <c r="J10" s="53">
        <v>0.9</v>
      </c>
      <c r="K10" s="53">
        <v>11</v>
      </c>
      <c r="L10" s="53">
        <v>21</v>
      </c>
      <c r="M10" s="53">
        <v>0.9</v>
      </c>
      <c r="N10" s="53">
        <v>12</v>
      </c>
      <c r="O10" s="53">
        <v>24.5</v>
      </c>
      <c r="P10" s="54">
        <v>0.9</v>
      </c>
    </row>
    <row r="11" spans="1:16">
      <c r="A11" s="3" t="s">
        <v>144</v>
      </c>
      <c r="B11" s="3">
        <v>1969</v>
      </c>
      <c r="C11" s="31">
        <f t="shared" si="4"/>
        <v>9.324949342737245</v>
      </c>
      <c r="D11" s="36">
        <f t="shared" si="5"/>
        <v>18.837326700336614</v>
      </c>
      <c r="E11" s="40">
        <f t="shared" si="6"/>
        <v>0.95107046950932372</v>
      </c>
      <c r="G11" s="22">
        <v>2005</v>
      </c>
      <c r="H11" s="29">
        <f>H9+(H10-H9)/46</f>
        <v>9.5912241389160631</v>
      </c>
      <c r="I11" s="29">
        <f t="shared" ref="I11:P11" si="7">I9+(I10-I9)/46</f>
        <v>18.528683616909735</v>
      </c>
      <c r="J11" s="29">
        <f t="shared" si="7"/>
        <v>0.9</v>
      </c>
      <c r="K11" s="29">
        <f t="shared" si="7"/>
        <v>9.6186284078108137</v>
      </c>
      <c r="L11" s="29">
        <f t="shared" si="7"/>
        <v>20.528837556937667</v>
      </c>
      <c r="M11" s="29">
        <f t="shared" si="7"/>
        <v>0.9016177601397527</v>
      </c>
      <c r="N11" s="29">
        <f t="shared" si="7"/>
        <v>10.475493621500304</v>
      </c>
      <c r="O11" s="29">
        <f t="shared" si="7"/>
        <v>23.647671152423264</v>
      </c>
      <c r="P11" s="29">
        <f t="shared" si="7"/>
        <v>0.9</v>
      </c>
    </row>
    <row r="12" spans="1:16">
      <c r="A12" s="3" t="s">
        <v>144</v>
      </c>
      <c r="B12" s="3">
        <v>1970</v>
      </c>
      <c r="C12" s="31">
        <f t="shared" si="4"/>
        <v>9.324949342737245</v>
      </c>
      <c r="D12" s="36">
        <f t="shared" si="5"/>
        <v>18.837326700336614</v>
      </c>
      <c r="E12" s="40">
        <f t="shared" si="6"/>
        <v>0.95107046950932372</v>
      </c>
      <c r="G12" s="22">
        <v>2006</v>
      </c>
      <c r="H12" s="29">
        <f>H11+H11-H9</f>
        <v>9.6003080469401514</v>
      </c>
      <c r="I12" s="29">
        <f t="shared" ref="I12:P12" si="8">I11+I11-I9</f>
        <v>18.539157314311741</v>
      </c>
      <c r="J12" s="29">
        <f t="shared" si="8"/>
        <v>0.9</v>
      </c>
      <c r="K12" s="29">
        <f t="shared" si="8"/>
        <v>9.6493255543039069</v>
      </c>
      <c r="L12" s="29">
        <f t="shared" si="8"/>
        <v>20.539307833450163</v>
      </c>
      <c r="M12" s="29">
        <f t="shared" si="8"/>
        <v>0.90158180991442483</v>
      </c>
      <c r="N12" s="29">
        <f t="shared" si="8"/>
        <v>10.509371541022519</v>
      </c>
      <c r="O12" s="29">
        <f t="shared" si="8"/>
        <v>23.666611793480524</v>
      </c>
      <c r="P12" s="29">
        <f t="shared" si="8"/>
        <v>0.9</v>
      </c>
    </row>
    <row r="13" spans="1:16">
      <c r="A13" s="3" t="s">
        <v>144</v>
      </c>
      <c r="B13" s="3">
        <v>1971</v>
      </c>
      <c r="C13" s="31">
        <f t="shared" si="4"/>
        <v>9.324949342737245</v>
      </c>
      <c r="D13" s="36">
        <f t="shared" si="5"/>
        <v>18.837326700336614</v>
      </c>
      <c r="E13" s="40">
        <f t="shared" si="6"/>
        <v>0.95107046950932372</v>
      </c>
      <c r="G13" s="22">
        <f t="shared" ref="G13:G56" si="9">G12+1</f>
        <v>2007</v>
      </c>
      <c r="H13" s="29">
        <f>H12+H12-H11</f>
        <v>9.6093919549642397</v>
      </c>
      <c r="I13" s="29">
        <f t="shared" ref="I13:P28" si="10">I12+I12-I11</f>
        <v>18.549631011713746</v>
      </c>
      <c r="J13" s="29">
        <f t="shared" si="10"/>
        <v>0.9</v>
      </c>
      <c r="K13" s="29">
        <f t="shared" si="10"/>
        <v>9.6800227007970001</v>
      </c>
      <c r="L13" s="29">
        <f t="shared" si="10"/>
        <v>20.549778109962659</v>
      </c>
      <c r="M13" s="29">
        <f t="shared" si="10"/>
        <v>0.90154585968909695</v>
      </c>
      <c r="N13" s="29">
        <f t="shared" si="10"/>
        <v>10.543249460544734</v>
      </c>
      <c r="O13" s="29">
        <f t="shared" si="10"/>
        <v>23.685552434537783</v>
      </c>
      <c r="P13" s="29">
        <f t="shared" si="10"/>
        <v>0.9</v>
      </c>
    </row>
    <row r="14" spans="1:16">
      <c r="A14" s="3" t="s">
        <v>144</v>
      </c>
      <c r="B14" s="3">
        <v>1972</v>
      </c>
      <c r="C14" s="31">
        <f t="shared" si="4"/>
        <v>9.324949342737245</v>
      </c>
      <c r="D14" s="36">
        <f t="shared" si="5"/>
        <v>18.837326700336614</v>
      </c>
      <c r="E14" s="40">
        <f t="shared" si="6"/>
        <v>0.95107046950932372</v>
      </c>
      <c r="G14" s="22">
        <f t="shared" si="9"/>
        <v>2008</v>
      </c>
      <c r="H14" s="29">
        <f t="shared" ref="H14:H56" si="11">H13+H13-H12</f>
        <v>9.618475862988328</v>
      </c>
      <c r="I14" s="29">
        <f t="shared" si="10"/>
        <v>18.560104709115752</v>
      </c>
      <c r="J14" s="29">
        <f t="shared" si="10"/>
        <v>0.9</v>
      </c>
      <c r="K14" s="29">
        <f t="shared" si="10"/>
        <v>9.7107198472900933</v>
      </c>
      <c r="L14" s="29">
        <f t="shared" si="10"/>
        <v>20.560248386475156</v>
      </c>
      <c r="M14" s="29">
        <f t="shared" si="10"/>
        <v>0.90150990946376908</v>
      </c>
      <c r="N14" s="29">
        <f t="shared" si="10"/>
        <v>10.577127380066949</v>
      </c>
      <c r="O14" s="29">
        <f t="shared" si="10"/>
        <v>23.704493075595042</v>
      </c>
      <c r="P14" s="29">
        <f t="shared" si="10"/>
        <v>0.9</v>
      </c>
    </row>
    <row r="15" spans="1:16">
      <c r="A15" s="3" t="s">
        <v>144</v>
      </c>
      <c r="B15" s="3">
        <v>1973</v>
      </c>
      <c r="C15" s="31">
        <f t="shared" si="4"/>
        <v>9.324949342737245</v>
      </c>
      <c r="D15" s="36">
        <f t="shared" si="5"/>
        <v>18.837326700336614</v>
      </c>
      <c r="E15" s="40">
        <f t="shared" si="6"/>
        <v>0.95107046950932372</v>
      </c>
      <c r="G15" s="22">
        <f t="shared" si="9"/>
        <v>2009</v>
      </c>
      <c r="H15" s="29">
        <f t="shared" si="11"/>
        <v>9.6275597710124163</v>
      </c>
      <c r="I15" s="29">
        <f t="shared" si="10"/>
        <v>18.570578406517757</v>
      </c>
      <c r="J15" s="29">
        <f t="shared" si="10"/>
        <v>0.9</v>
      </c>
      <c r="K15" s="29">
        <f t="shared" si="10"/>
        <v>9.7414169937831865</v>
      </c>
      <c r="L15" s="29">
        <f t="shared" si="10"/>
        <v>20.570718662987652</v>
      </c>
      <c r="M15" s="29">
        <f t="shared" si="10"/>
        <v>0.9014739592384412</v>
      </c>
      <c r="N15" s="29">
        <f t="shared" si="10"/>
        <v>10.611005299589165</v>
      </c>
      <c r="O15" s="29">
        <f t="shared" si="10"/>
        <v>23.723433716652302</v>
      </c>
      <c r="P15" s="29">
        <f t="shared" si="10"/>
        <v>0.9</v>
      </c>
    </row>
    <row r="16" spans="1:16">
      <c r="A16" s="3" t="s">
        <v>144</v>
      </c>
      <c r="B16" s="3">
        <v>1974</v>
      </c>
      <c r="C16" s="31">
        <f t="shared" si="4"/>
        <v>9.324949342737245</v>
      </c>
      <c r="D16" s="36">
        <f t="shared" si="5"/>
        <v>18.837326700336614</v>
      </c>
      <c r="E16" s="40">
        <f t="shared" si="6"/>
        <v>0.95107046950932372</v>
      </c>
      <c r="G16" s="22">
        <f t="shared" si="9"/>
        <v>2010</v>
      </c>
      <c r="H16" s="29">
        <f t="shared" si="11"/>
        <v>9.6366436790365047</v>
      </c>
      <c r="I16" s="29">
        <f t="shared" si="10"/>
        <v>18.581052103919763</v>
      </c>
      <c r="J16" s="29">
        <f t="shared" si="10"/>
        <v>0.9</v>
      </c>
      <c r="K16" s="29">
        <f t="shared" si="10"/>
        <v>9.7721141402762797</v>
      </c>
      <c r="L16" s="29">
        <f t="shared" si="10"/>
        <v>20.581188939500148</v>
      </c>
      <c r="M16" s="29">
        <f t="shared" si="10"/>
        <v>0.90143800901311333</v>
      </c>
      <c r="N16" s="29">
        <f t="shared" si="10"/>
        <v>10.64488321911138</v>
      </c>
      <c r="O16" s="29">
        <f t="shared" si="10"/>
        <v>23.742374357709561</v>
      </c>
      <c r="P16" s="29">
        <f t="shared" si="10"/>
        <v>0.9</v>
      </c>
    </row>
    <row r="17" spans="1:16">
      <c r="A17" s="3" t="s">
        <v>144</v>
      </c>
      <c r="B17" s="3">
        <v>1975</v>
      </c>
      <c r="C17" s="31">
        <f>H7</f>
        <v>9.528138717910501</v>
      </c>
      <c r="D17" s="36">
        <f t="shared" ref="D17:E17" si="12">I7</f>
        <v>18.463144881978767</v>
      </c>
      <c r="E17" s="40">
        <f t="shared" si="12"/>
        <v>0.90826938108051991</v>
      </c>
      <c r="G17" s="22">
        <f t="shared" si="9"/>
        <v>2011</v>
      </c>
      <c r="H17" s="29">
        <f t="shared" si="11"/>
        <v>9.645727587060593</v>
      </c>
      <c r="I17" s="29">
        <f t="shared" si="10"/>
        <v>18.591525801321769</v>
      </c>
      <c r="J17" s="29">
        <f t="shared" si="10"/>
        <v>0.9</v>
      </c>
      <c r="K17" s="29">
        <f t="shared" si="10"/>
        <v>9.8028112867693729</v>
      </c>
      <c r="L17" s="29">
        <f t="shared" si="10"/>
        <v>20.591659216012644</v>
      </c>
      <c r="M17" s="29">
        <f t="shared" si="10"/>
        <v>0.90140205878778545</v>
      </c>
      <c r="N17" s="29">
        <f t="shared" si="10"/>
        <v>10.678761138633595</v>
      </c>
      <c r="O17" s="29">
        <f t="shared" si="10"/>
        <v>23.761314998766821</v>
      </c>
      <c r="P17" s="29">
        <f t="shared" si="10"/>
        <v>0.9</v>
      </c>
    </row>
    <row r="18" spans="1:16">
      <c r="A18" s="3" t="s">
        <v>144</v>
      </c>
      <c r="B18" s="3">
        <v>1976</v>
      </c>
      <c r="C18" s="31">
        <f t="shared" si="4"/>
        <v>9.528138717910501</v>
      </c>
      <c r="D18" s="36">
        <f t="shared" si="5"/>
        <v>18.463144881978767</v>
      </c>
      <c r="E18" s="40">
        <f t="shared" si="6"/>
        <v>0.90826938108051991</v>
      </c>
      <c r="G18" s="22">
        <f t="shared" si="9"/>
        <v>2012</v>
      </c>
      <c r="H18" s="29">
        <f t="shared" si="11"/>
        <v>9.6548114950846813</v>
      </c>
      <c r="I18" s="29">
        <f t="shared" si="10"/>
        <v>18.601999498723774</v>
      </c>
      <c r="J18" s="29">
        <f t="shared" si="10"/>
        <v>0.9</v>
      </c>
      <c r="K18" s="29">
        <f t="shared" si="10"/>
        <v>9.833508433262466</v>
      </c>
      <c r="L18" s="29">
        <f t="shared" si="10"/>
        <v>20.60212949252514</v>
      </c>
      <c r="M18" s="29">
        <f t="shared" si="10"/>
        <v>0.90136610856245758</v>
      </c>
      <c r="N18" s="29">
        <f t="shared" si="10"/>
        <v>10.71263905815581</v>
      </c>
      <c r="O18" s="29">
        <f t="shared" si="10"/>
        <v>23.78025563982408</v>
      </c>
      <c r="P18" s="29">
        <f t="shared" si="10"/>
        <v>0.9</v>
      </c>
    </row>
    <row r="19" spans="1:16">
      <c r="A19" s="3" t="s">
        <v>144</v>
      </c>
      <c r="B19" s="3">
        <v>1977</v>
      </c>
      <c r="C19" s="31">
        <f t="shared" si="4"/>
        <v>9.528138717910501</v>
      </c>
      <c r="D19" s="36">
        <f t="shared" si="5"/>
        <v>18.463144881978767</v>
      </c>
      <c r="E19" s="40">
        <f t="shared" si="6"/>
        <v>0.90826938108051991</v>
      </c>
      <c r="G19" s="22">
        <f t="shared" si="9"/>
        <v>2013</v>
      </c>
      <c r="H19" s="29">
        <f t="shared" si="11"/>
        <v>9.6638954031087696</v>
      </c>
      <c r="I19" s="29">
        <f t="shared" si="10"/>
        <v>18.61247319612578</v>
      </c>
      <c r="J19" s="29">
        <f t="shared" si="10"/>
        <v>0.9</v>
      </c>
      <c r="K19" s="29">
        <f t="shared" si="10"/>
        <v>9.8642055797555592</v>
      </c>
      <c r="L19" s="29">
        <f t="shared" si="10"/>
        <v>20.612599769037637</v>
      </c>
      <c r="M19" s="29">
        <f t="shared" si="10"/>
        <v>0.90133015833712971</v>
      </c>
      <c r="N19" s="29">
        <f t="shared" si="10"/>
        <v>10.746516977678025</v>
      </c>
      <c r="O19" s="29">
        <f t="shared" si="10"/>
        <v>23.79919628088134</v>
      </c>
      <c r="P19" s="29">
        <f t="shared" si="10"/>
        <v>0.9</v>
      </c>
    </row>
    <row r="20" spans="1:16">
      <c r="A20" s="3" t="s">
        <v>144</v>
      </c>
      <c r="B20" s="3">
        <v>1978</v>
      </c>
      <c r="C20" s="31">
        <f t="shared" si="4"/>
        <v>9.528138717910501</v>
      </c>
      <c r="D20" s="36">
        <f t="shared" si="5"/>
        <v>18.463144881978767</v>
      </c>
      <c r="E20" s="40">
        <f t="shared" si="6"/>
        <v>0.90826938108051991</v>
      </c>
      <c r="G20" s="22">
        <f t="shared" si="9"/>
        <v>2014</v>
      </c>
      <c r="H20" s="29">
        <f t="shared" si="11"/>
        <v>9.6729793111328579</v>
      </c>
      <c r="I20" s="29">
        <f t="shared" si="10"/>
        <v>18.622946893527786</v>
      </c>
      <c r="J20" s="29">
        <f t="shared" si="10"/>
        <v>0.9</v>
      </c>
      <c r="K20" s="29">
        <f t="shared" si="10"/>
        <v>9.8949027262486524</v>
      </c>
      <c r="L20" s="29">
        <f t="shared" si="10"/>
        <v>20.623070045550133</v>
      </c>
      <c r="M20" s="29">
        <f t="shared" si="10"/>
        <v>0.90129420811180183</v>
      </c>
      <c r="N20" s="29">
        <f t="shared" si="10"/>
        <v>10.780394897200241</v>
      </c>
      <c r="O20" s="29">
        <f t="shared" si="10"/>
        <v>23.818136921938599</v>
      </c>
      <c r="P20" s="29">
        <f t="shared" si="10"/>
        <v>0.9</v>
      </c>
    </row>
    <row r="21" spans="1:16">
      <c r="A21" s="3" t="s">
        <v>144</v>
      </c>
      <c r="B21" s="3">
        <v>1979</v>
      </c>
      <c r="C21" s="31">
        <f t="shared" si="4"/>
        <v>9.528138717910501</v>
      </c>
      <c r="D21" s="36">
        <f t="shared" si="5"/>
        <v>18.463144881978767</v>
      </c>
      <c r="E21" s="40">
        <f t="shared" si="6"/>
        <v>0.90826938108051991</v>
      </c>
      <c r="G21" s="22">
        <f t="shared" si="9"/>
        <v>2015</v>
      </c>
      <c r="H21" s="29">
        <f t="shared" si="11"/>
        <v>9.6820632191569462</v>
      </c>
      <c r="I21" s="29">
        <f t="shared" si="10"/>
        <v>18.633420590929791</v>
      </c>
      <c r="J21" s="29">
        <f t="shared" si="10"/>
        <v>0.9</v>
      </c>
      <c r="K21" s="29">
        <f t="shared" si="10"/>
        <v>9.9255998727417456</v>
      </c>
      <c r="L21" s="29">
        <f t="shared" si="10"/>
        <v>20.633540322062629</v>
      </c>
      <c r="M21" s="29">
        <f t="shared" si="10"/>
        <v>0.90125825788647396</v>
      </c>
      <c r="N21" s="29">
        <f t="shared" si="10"/>
        <v>10.814272816722456</v>
      </c>
      <c r="O21" s="29">
        <f t="shared" si="10"/>
        <v>23.837077562995859</v>
      </c>
      <c r="P21" s="29">
        <f t="shared" si="10"/>
        <v>0.9</v>
      </c>
    </row>
    <row r="22" spans="1:16">
      <c r="A22" s="3" t="s">
        <v>144</v>
      </c>
      <c r="B22" s="3">
        <v>1980</v>
      </c>
      <c r="C22" s="31">
        <f t="shared" si="4"/>
        <v>9.528138717910501</v>
      </c>
      <c r="D22" s="36">
        <f t="shared" si="5"/>
        <v>18.463144881978767</v>
      </c>
      <c r="E22" s="40">
        <f t="shared" si="6"/>
        <v>0.90826938108051991</v>
      </c>
      <c r="G22" s="22">
        <f t="shared" si="9"/>
        <v>2016</v>
      </c>
      <c r="H22" s="29">
        <f t="shared" si="11"/>
        <v>9.6911471271810345</v>
      </c>
      <c r="I22" s="29">
        <f t="shared" si="10"/>
        <v>18.643894288331797</v>
      </c>
      <c r="J22" s="29">
        <f t="shared" si="10"/>
        <v>0.9</v>
      </c>
      <c r="K22" s="29">
        <f t="shared" si="10"/>
        <v>9.9562970192348388</v>
      </c>
      <c r="L22" s="29">
        <f t="shared" si="10"/>
        <v>20.644010598575125</v>
      </c>
      <c r="M22" s="29">
        <f t="shared" si="10"/>
        <v>0.90122230766114608</v>
      </c>
      <c r="N22" s="29">
        <f t="shared" si="10"/>
        <v>10.848150736244671</v>
      </c>
      <c r="O22" s="29">
        <f t="shared" si="10"/>
        <v>23.856018204053118</v>
      </c>
      <c r="P22" s="29">
        <f t="shared" si="10"/>
        <v>0.9</v>
      </c>
    </row>
    <row r="23" spans="1:16">
      <c r="A23" s="3" t="s">
        <v>144</v>
      </c>
      <c r="B23" s="3">
        <v>1981</v>
      </c>
      <c r="C23" s="31">
        <f t="shared" si="4"/>
        <v>9.528138717910501</v>
      </c>
      <c r="D23" s="36">
        <f t="shared" si="5"/>
        <v>18.463144881978767</v>
      </c>
      <c r="E23" s="40">
        <f t="shared" si="6"/>
        <v>0.90826938108051991</v>
      </c>
      <c r="G23" s="22">
        <f t="shared" si="9"/>
        <v>2017</v>
      </c>
      <c r="H23" s="29">
        <f t="shared" si="11"/>
        <v>9.7002310352051229</v>
      </c>
      <c r="I23" s="29">
        <f t="shared" si="10"/>
        <v>18.654367985733803</v>
      </c>
      <c r="J23" s="29">
        <f t="shared" si="10"/>
        <v>0.9</v>
      </c>
      <c r="K23" s="29">
        <f t="shared" si="10"/>
        <v>9.986994165727932</v>
      </c>
      <c r="L23" s="29">
        <f t="shared" si="10"/>
        <v>20.654480875087621</v>
      </c>
      <c r="M23" s="29">
        <f t="shared" si="10"/>
        <v>0.90118635743581821</v>
      </c>
      <c r="N23" s="29">
        <f t="shared" si="10"/>
        <v>10.882028655766886</v>
      </c>
      <c r="O23" s="29">
        <f t="shared" si="10"/>
        <v>23.874958845110378</v>
      </c>
      <c r="P23" s="29">
        <f t="shared" si="10"/>
        <v>0.9</v>
      </c>
    </row>
    <row r="24" spans="1:16">
      <c r="A24" s="3" t="s">
        <v>144</v>
      </c>
      <c r="B24" s="3">
        <v>1982</v>
      </c>
      <c r="C24" s="31">
        <f t="shared" si="4"/>
        <v>9.528138717910501</v>
      </c>
      <c r="D24" s="36">
        <f t="shared" si="5"/>
        <v>18.463144881978767</v>
      </c>
      <c r="E24" s="40">
        <f t="shared" si="6"/>
        <v>0.90826938108051991</v>
      </c>
      <c r="G24" s="22">
        <f t="shared" si="9"/>
        <v>2018</v>
      </c>
      <c r="H24" s="29">
        <f t="shared" si="11"/>
        <v>9.7093149432292112</v>
      </c>
      <c r="I24" s="29">
        <f t="shared" si="10"/>
        <v>18.664841683135808</v>
      </c>
      <c r="J24" s="29">
        <f t="shared" si="10"/>
        <v>0.9</v>
      </c>
      <c r="K24" s="29">
        <f t="shared" si="10"/>
        <v>10.017691312221025</v>
      </c>
      <c r="L24" s="29">
        <f t="shared" si="10"/>
        <v>20.664951151600118</v>
      </c>
      <c r="M24" s="29">
        <f t="shared" si="10"/>
        <v>0.90115040721049033</v>
      </c>
      <c r="N24" s="29">
        <f t="shared" si="10"/>
        <v>10.915906575289101</v>
      </c>
      <c r="O24" s="29">
        <f t="shared" si="10"/>
        <v>23.893899486167637</v>
      </c>
      <c r="P24" s="29">
        <f t="shared" si="10"/>
        <v>0.9</v>
      </c>
    </row>
    <row r="25" spans="1:16">
      <c r="A25" s="3" t="s">
        <v>144</v>
      </c>
      <c r="B25" s="3">
        <v>1983</v>
      </c>
      <c r="C25" s="31">
        <f t="shared" si="4"/>
        <v>9.528138717910501</v>
      </c>
      <c r="D25" s="36">
        <f t="shared" si="5"/>
        <v>18.463144881978767</v>
      </c>
      <c r="E25" s="40">
        <f t="shared" si="6"/>
        <v>0.90826938108051991</v>
      </c>
      <c r="G25" s="22">
        <f t="shared" si="9"/>
        <v>2019</v>
      </c>
      <c r="H25" s="29">
        <f t="shared" si="11"/>
        <v>9.7183988512532995</v>
      </c>
      <c r="I25" s="29">
        <f t="shared" si="10"/>
        <v>18.675315380537814</v>
      </c>
      <c r="J25" s="29">
        <f t="shared" si="10"/>
        <v>0.9</v>
      </c>
      <c r="K25" s="29">
        <f t="shared" si="10"/>
        <v>10.048388458714118</v>
      </c>
      <c r="L25" s="29">
        <f t="shared" si="10"/>
        <v>20.675421428112614</v>
      </c>
      <c r="M25" s="29">
        <f t="shared" si="10"/>
        <v>0.90111445698516246</v>
      </c>
      <c r="N25" s="29">
        <f t="shared" si="10"/>
        <v>10.949784494811317</v>
      </c>
      <c r="O25" s="29">
        <f t="shared" si="10"/>
        <v>23.912840127224896</v>
      </c>
      <c r="P25" s="29">
        <f t="shared" si="10"/>
        <v>0.9</v>
      </c>
    </row>
    <row r="26" spans="1:16">
      <c r="A26" s="3" t="s">
        <v>144</v>
      </c>
      <c r="B26" s="3">
        <v>1984</v>
      </c>
      <c r="C26" s="31">
        <f t="shared" si="4"/>
        <v>9.528138717910501</v>
      </c>
      <c r="D26" s="36">
        <f t="shared" si="5"/>
        <v>18.463144881978767</v>
      </c>
      <c r="E26" s="40">
        <f t="shared" si="6"/>
        <v>0.90826938108051991</v>
      </c>
      <c r="G26" s="22">
        <f t="shared" si="9"/>
        <v>2020</v>
      </c>
      <c r="H26" s="29">
        <f t="shared" si="11"/>
        <v>9.7274827592773878</v>
      </c>
      <c r="I26" s="29">
        <f t="shared" si="10"/>
        <v>18.68578907793982</v>
      </c>
      <c r="J26" s="29">
        <f t="shared" si="10"/>
        <v>0.9</v>
      </c>
      <c r="K26" s="29">
        <f t="shared" si="10"/>
        <v>10.079085605207212</v>
      </c>
      <c r="L26" s="29">
        <f t="shared" si="10"/>
        <v>20.68589170462511</v>
      </c>
      <c r="M26" s="29">
        <f t="shared" si="10"/>
        <v>0.90107850675983459</v>
      </c>
      <c r="N26" s="29">
        <f t="shared" si="10"/>
        <v>10.983662414333532</v>
      </c>
      <c r="O26" s="29">
        <f t="shared" si="10"/>
        <v>23.931780768282156</v>
      </c>
      <c r="P26" s="29">
        <f t="shared" si="10"/>
        <v>0.9</v>
      </c>
    </row>
    <row r="27" spans="1:16">
      <c r="A27" s="3" t="s">
        <v>144</v>
      </c>
      <c r="B27" s="3">
        <v>1985</v>
      </c>
      <c r="C27" s="31">
        <f>H8</f>
        <v>8.7805368893048126</v>
      </c>
      <c r="D27" s="36">
        <f t="shared" ref="D27:E27" si="13">I8</f>
        <v>18.668723203145138</v>
      </c>
      <c r="E27" s="40">
        <f t="shared" si="13"/>
        <v>0.9</v>
      </c>
      <c r="G27" s="22">
        <f t="shared" si="9"/>
        <v>2021</v>
      </c>
      <c r="H27" s="29">
        <f t="shared" si="11"/>
        <v>9.7365666673014761</v>
      </c>
      <c r="I27" s="29">
        <f t="shared" si="10"/>
        <v>18.696262775341825</v>
      </c>
      <c r="J27" s="29">
        <f t="shared" si="10"/>
        <v>0.9</v>
      </c>
      <c r="K27" s="29">
        <f t="shared" si="10"/>
        <v>10.109782751700305</v>
      </c>
      <c r="L27" s="29">
        <f t="shared" si="10"/>
        <v>20.696361981137606</v>
      </c>
      <c r="M27" s="29">
        <f t="shared" si="10"/>
        <v>0.90104255653450671</v>
      </c>
      <c r="N27" s="29">
        <f t="shared" si="10"/>
        <v>11.017540333855747</v>
      </c>
      <c r="O27" s="29">
        <f t="shared" si="10"/>
        <v>23.950721409339415</v>
      </c>
      <c r="P27" s="29">
        <f t="shared" si="10"/>
        <v>0.9</v>
      </c>
    </row>
    <row r="28" spans="1:16">
      <c r="A28" s="3" t="s">
        <v>144</v>
      </c>
      <c r="B28" s="3">
        <v>1986</v>
      </c>
      <c r="C28" s="31">
        <f t="shared" si="4"/>
        <v>8.7805368893048126</v>
      </c>
      <c r="D28" s="36">
        <f t="shared" si="5"/>
        <v>18.668723203145138</v>
      </c>
      <c r="E28" s="40">
        <f t="shared" si="6"/>
        <v>0.9</v>
      </c>
      <c r="G28" s="22">
        <f t="shared" si="9"/>
        <v>2022</v>
      </c>
      <c r="H28" s="29">
        <f t="shared" si="11"/>
        <v>9.7456505753255644</v>
      </c>
      <c r="I28" s="29">
        <f t="shared" si="10"/>
        <v>18.706736472743831</v>
      </c>
      <c r="J28" s="29">
        <f t="shared" si="10"/>
        <v>0.9</v>
      </c>
      <c r="K28" s="29">
        <f t="shared" si="10"/>
        <v>10.140479898193398</v>
      </c>
      <c r="L28" s="29">
        <f t="shared" si="10"/>
        <v>20.706832257650102</v>
      </c>
      <c r="M28" s="29">
        <f t="shared" si="10"/>
        <v>0.90100660630917884</v>
      </c>
      <c r="N28" s="29">
        <f t="shared" si="10"/>
        <v>11.051418253377962</v>
      </c>
      <c r="O28" s="29">
        <f t="shared" si="10"/>
        <v>23.969662050396675</v>
      </c>
      <c r="P28" s="29">
        <f t="shared" si="10"/>
        <v>0.9</v>
      </c>
    </row>
    <row r="29" spans="1:16">
      <c r="A29" s="3" t="s">
        <v>144</v>
      </c>
      <c r="B29" s="3">
        <v>1987</v>
      </c>
      <c r="C29" s="31">
        <f t="shared" si="4"/>
        <v>8.7805368893048126</v>
      </c>
      <c r="D29" s="36">
        <f t="shared" si="5"/>
        <v>18.668723203145138</v>
      </c>
      <c r="E29" s="40">
        <f t="shared" si="6"/>
        <v>0.9</v>
      </c>
      <c r="G29" s="22">
        <f t="shared" si="9"/>
        <v>2023</v>
      </c>
      <c r="H29" s="29">
        <f t="shared" si="11"/>
        <v>9.7547344833496528</v>
      </c>
      <c r="I29" s="29">
        <f t="shared" ref="I29:I56" si="14">I28+I28-I27</f>
        <v>18.717210170145837</v>
      </c>
      <c r="J29" s="29">
        <f t="shared" ref="J29:J56" si="15">J28+J28-J27</f>
        <v>0.9</v>
      </c>
      <c r="K29" s="29">
        <f t="shared" ref="K29:K56" si="16">K28+K28-K27</f>
        <v>10.171177044686491</v>
      </c>
      <c r="L29" s="29">
        <f t="shared" ref="L29:L56" si="17">L28+L28-L27</f>
        <v>20.717302534162599</v>
      </c>
      <c r="M29" s="29">
        <f t="shared" ref="M29:M56" si="18">M28+M28-M27</f>
        <v>0.90097065608385096</v>
      </c>
      <c r="N29" s="29">
        <f t="shared" ref="N29:N56" si="19">N28+N28-N27</f>
        <v>11.085296172900177</v>
      </c>
      <c r="O29" s="29">
        <f t="shared" ref="O29:O56" si="20">O28+O28-O27</f>
        <v>23.988602691453934</v>
      </c>
      <c r="P29" s="29">
        <f t="shared" ref="P29:P56" si="21">P28+P28-P27</f>
        <v>0.9</v>
      </c>
    </row>
    <row r="30" spans="1:16">
      <c r="A30" s="3" t="s">
        <v>144</v>
      </c>
      <c r="B30" s="3">
        <v>1988</v>
      </c>
      <c r="C30" s="31">
        <f t="shared" si="4"/>
        <v>8.7805368893048126</v>
      </c>
      <c r="D30" s="36">
        <f t="shared" si="5"/>
        <v>18.668723203145138</v>
      </c>
      <c r="E30" s="40">
        <f t="shared" si="6"/>
        <v>0.9</v>
      </c>
      <c r="G30" s="22">
        <f t="shared" si="9"/>
        <v>2024</v>
      </c>
      <c r="H30" s="29">
        <f t="shared" si="11"/>
        <v>9.7638183913737411</v>
      </c>
      <c r="I30" s="29">
        <f t="shared" si="14"/>
        <v>18.727683867547842</v>
      </c>
      <c r="J30" s="29">
        <f t="shared" si="15"/>
        <v>0.9</v>
      </c>
      <c r="K30" s="29">
        <f t="shared" si="16"/>
        <v>10.201874191179584</v>
      </c>
      <c r="L30" s="29">
        <f t="shared" si="17"/>
        <v>20.727772810675095</v>
      </c>
      <c r="M30" s="29">
        <f t="shared" si="18"/>
        <v>0.90093470585852309</v>
      </c>
      <c r="N30" s="29">
        <f t="shared" si="19"/>
        <v>11.119174092422393</v>
      </c>
      <c r="O30" s="29">
        <f t="shared" si="20"/>
        <v>24.007543332511194</v>
      </c>
      <c r="P30" s="29">
        <f t="shared" si="21"/>
        <v>0.9</v>
      </c>
    </row>
    <row r="31" spans="1:16">
      <c r="A31" s="3" t="s">
        <v>144</v>
      </c>
      <c r="B31" s="3">
        <v>1989</v>
      </c>
      <c r="C31" s="31">
        <f t="shared" si="4"/>
        <v>8.7805368893048126</v>
      </c>
      <c r="D31" s="36">
        <f t="shared" si="5"/>
        <v>18.668723203145138</v>
      </c>
      <c r="E31" s="40">
        <f t="shared" si="6"/>
        <v>0.9</v>
      </c>
      <c r="G31" s="22">
        <f t="shared" si="9"/>
        <v>2025</v>
      </c>
      <c r="H31" s="29">
        <f t="shared" si="11"/>
        <v>9.7729022993978294</v>
      </c>
      <c r="I31" s="29">
        <f t="shared" si="14"/>
        <v>18.738157564949848</v>
      </c>
      <c r="J31" s="29">
        <f t="shared" si="15"/>
        <v>0.9</v>
      </c>
      <c r="K31" s="29">
        <f t="shared" si="16"/>
        <v>10.232571337672677</v>
      </c>
      <c r="L31" s="29">
        <f t="shared" si="17"/>
        <v>20.738243087187591</v>
      </c>
      <c r="M31" s="29">
        <f t="shared" si="18"/>
        <v>0.90089875563319521</v>
      </c>
      <c r="N31" s="29">
        <f t="shared" si="19"/>
        <v>11.153052011944608</v>
      </c>
      <c r="O31" s="29">
        <f t="shared" si="20"/>
        <v>24.026483973568453</v>
      </c>
      <c r="P31" s="29">
        <f t="shared" si="21"/>
        <v>0.9</v>
      </c>
    </row>
    <row r="32" spans="1:16">
      <c r="A32" s="3" t="s">
        <v>144</v>
      </c>
      <c r="B32" s="3">
        <v>1990</v>
      </c>
      <c r="C32" s="31">
        <f t="shared" si="4"/>
        <v>8.7805368893048126</v>
      </c>
      <c r="D32" s="36">
        <f t="shared" si="5"/>
        <v>18.668723203145138</v>
      </c>
      <c r="E32" s="40">
        <f t="shared" si="6"/>
        <v>0.9</v>
      </c>
      <c r="G32" s="22">
        <f t="shared" si="9"/>
        <v>2026</v>
      </c>
      <c r="H32" s="29">
        <f t="shared" si="11"/>
        <v>9.7819862074219177</v>
      </c>
      <c r="I32" s="29">
        <f t="shared" si="14"/>
        <v>18.748631262351854</v>
      </c>
      <c r="J32" s="29">
        <f t="shared" si="15"/>
        <v>0.9</v>
      </c>
      <c r="K32" s="29">
        <f t="shared" si="16"/>
        <v>10.263268484165771</v>
      </c>
      <c r="L32" s="29">
        <f t="shared" si="17"/>
        <v>20.748713363700087</v>
      </c>
      <c r="M32" s="29">
        <f t="shared" si="18"/>
        <v>0.90086280540786734</v>
      </c>
      <c r="N32" s="29">
        <f t="shared" si="19"/>
        <v>11.186929931466823</v>
      </c>
      <c r="O32" s="29">
        <f t="shared" si="20"/>
        <v>24.045424614625713</v>
      </c>
      <c r="P32" s="29">
        <f t="shared" si="21"/>
        <v>0.9</v>
      </c>
    </row>
    <row r="33" spans="1:16">
      <c r="A33" s="3" t="s">
        <v>144</v>
      </c>
      <c r="B33" s="3">
        <v>1991</v>
      </c>
      <c r="C33" s="31">
        <f t="shared" si="4"/>
        <v>8.7805368893048126</v>
      </c>
      <c r="D33" s="36">
        <f t="shared" si="5"/>
        <v>18.668723203145138</v>
      </c>
      <c r="E33" s="40">
        <f t="shared" si="6"/>
        <v>0.9</v>
      </c>
      <c r="G33" s="22">
        <f t="shared" si="9"/>
        <v>2027</v>
      </c>
      <c r="H33" s="29">
        <f t="shared" si="11"/>
        <v>9.791070115446006</v>
      </c>
      <c r="I33" s="29">
        <f t="shared" si="14"/>
        <v>18.759104959753859</v>
      </c>
      <c r="J33" s="29">
        <f t="shared" si="15"/>
        <v>0.9</v>
      </c>
      <c r="K33" s="29">
        <f t="shared" si="16"/>
        <v>10.293965630658864</v>
      </c>
      <c r="L33" s="29">
        <f t="shared" si="17"/>
        <v>20.759183640212584</v>
      </c>
      <c r="M33" s="29">
        <f t="shared" si="18"/>
        <v>0.90082685518253947</v>
      </c>
      <c r="N33" s="29">
        <f t="shared" si="19"/>
        <v>11.220807850989038</v>
      </c>
      <c r="O33" s="29">
        <f t="shared" si="20"/>
        <v>24.064365255682972</v>
      </c>
      <c r="P33" s="29">
        <f t="shared" si="21"/>
        <v>0.9</v>
      </c>
    </row>
    <row r="34" spans="1:16">
      <c r="A34" s="3" t="s">
        <v>144</v>
      </c>
      <c r="B34" s="3">
        <v>1992</v>
      </c>
      <c r="C34" s="31">
        <f t="shared" si="4"/>
        <v>8.7805368893048126</v>
      </c>
      <c r="D34" s="36">
        <f t="shared" si="5"/>
        <v>18.668723203145138</v>
      </c>
      <c r="E34" s="40">
        <f t="shared" si="6"/>
        <v>0.9</v>
      </c>
      <c r="G34" s="22">
        <f t="shared" si="9"/>
        <v>2028</v>
      </c>
      <c r="H34" s="29">
        <f t="shared" si="11"/>
        <v>9.8001540234700943</v>
      </c>
      <c r="I34" s="29">
        <f t="shared" si="14"/>
        <v>18.769578657155865</v>
      </c>
      <c r="J34" s="29">
        <f t="shared" si="15"/>
        <v>0.9</v>
      </c>
      <c r="K34" s="29">
        <f t="shared" si="16"/>
        <v>10.324662777151957</v>
      </c>
      <c r="L34" s="29">
        <f t="shared" si="17"/>
        <v>20.76965391672508</v>
      </c>
      <c r="M34" s="29">
        <f t="shared" si="18"/>
        <v>0.90079090495721159</v>
      </c>
      <c r="N34" s="29">
        <f t="shared" si="19"/>
        <v>11.254685770511253</v>
      </c>
      <c r="O34" s="29">
        <f t="shared" si="20"/>
        <v>24.083305896740232</v>
      </c>
      <c r="P34" s="29">
        <f t="shared" si="21"/>
        <v>0.9</v>
      </c>
    </row>
    <row r="35" spans="1:16">
      <c r="A35" s="3" t="s">
        <v>144</v>
      </c>
      <c r="B35" s="3">
        <v>1993</v>
      </c>
      <c r="C35" s="31">
        <f t="shared" si="4"/>
        <v>8.7805368893048126</v>
      </c>
      <c r="D35" s="36">
        <f t="shared" si="5"/>
        <v>18.668723203145138</v>
      </c>
      <c r="E35" s="40">
        <f t="shared" si="6"/>
        <v>0.9</v>
      </c>
      <c r="G35" s="22">
        <f t="shared" si="9"/>
        <v>2029</v>
      </c>
      <c r="H35" s="29">
        <f t="shared" si="11"/>
        <v>9.8092379314941827</v>
      </c>
      <c r="I35" s="29">
        <f t="shared" si="14"/>
        <v>18.780052354557871</v>
      </c>
      <c r="J35" s="29">
        <f t="shared" si="15"/>
        <v>0.9</v>
      </c>
      <c r="K35" s="29">
        <f t="shared" si="16"/>
        <v>10.35535992364505</v>
      </c>
      <c r="L35" s="29">
        <f t="shared" si="17"/>
        <v>20.780124193237576</v>
      </c>
      <c r="M35" s="29">
        <f t="shared" si="18"/>
        <v>0.90075495473188372</v>
      </c>
      <c r="N35" s="29">
        <f t="shared" si="19"/>
        <v>11.288563690033468</v>
      </c>
      <c r="O35" s="29">
        <f t="shared" si="20"/>
        <v>24.102246537797491</v>
      </c>
      <c r="P35" s="29">
        <f t="shared" si="21"/>
        <v>0.9</v>
      </c>
    </row>
    <row r="36" spans="1:16">
      <c r="A36" s="3" t="s">
        <v>144</v>
      </c>
      <c r="B36" s="3">
        <v>1994</v>
      </c>
      <c r="C36" s="31">
        <f t="shared" si="4"/>
        <v>8.7805368893048126</v>
      </c>
      <c r="D36" s="36">
        <f t="shared" si="5"/>
        <v>18.668723203145138</v>
      </c>
      <c r="E36" s="40">
        <f t="shared" si="6"/>
        <v>0.9</v>
      </c>
      <c r="G36" s="22">
        <f t="shared" si="9"/>
        <v>2030</v>
      </c>
      <c r="H36" s="29">
        <f t="shared" si="11"/>
        <v>9.818321839518271</v>
      </c>
      <c r="I36" s="29">
        <f t="shared" si="14"/>
        <v>18.790526051959876</v>
      </c>
      <c r="J36" s="29">
        <f t="shared" si="15"/>
        <v>0.9</v>
      </c>
      <c r="K36" s="29">
        <f t="shared" si="16"/>
        <v>10.386057070138143</v>
      </c>
      <c r="L36" s="29">
        <f t="shared" si="17"/>
        <v>20.790594469750072</v>
      </c>
      <c r="M36" s="29">
        <f t="shared" si="18"/>
        <v>0.90071900450655584</v>
      </c>
      <c r="N36" s="29">
        <f t="shared" si="19"/>
        <v>11.322441609555684</v>
      </c>
      <c r="O36" s="29">
        <f t="shared" si="20"/>
        <v>24.12118717885475</v>
      </c>
      <c r="P36" s="29">
        <f t="shared" si="21"/>
        <v>0.9</v>
      </c>
    </row>
    <row r="37" spans="1:16">
      <c r="A37" s="3" t="s">
        <v>144</v>
      </c>
      <c r="B37" s="3">
        <v>1995</v>
      </c>
      <c r="C37" s="31">
        <f>H9</f>
        <v>9.5821402308919748</v>
      </c>
      <c r="D37" s="36">
        <f t="shared" ref="D37:E37" si="22">I9</f>
        <v>18.518209919507729</v>
      </c>
      <c r="E37" s="40">
        <f t="shared" si="22"/>
        <v>0.9</v>
      </c>
      <c r="G37" s="22">
        <f t="shared" si="9"/>
        <v>2031</v>
      </c>
      <c r="H37" s="29">
        <f t="shared" si="11"/>
        <v>9.8274057475423593</v>
      </c>
      <c r="I37" s="29">
        <f t="shared" si="14"/>
        <v>18.800999749361882</v>
      </c>
      <c r="J37" s="29">
        <f t="shared" si="15"/>
        <v>0.9</v>
      </c>
      <c r="K37" s="29">
        <f t="shared" si="16"/>
        <v>10.416754216631237</v>
      </c>
      <c r="L37" s="29">
        <f t="shared" si="17"/>
        <v>20.801064746262568</v>
      </c>
      <c r="M37" s="29">
        <f t="shared" si="18"/>
        <v>0.90068305428122797</v>
      </c>
      <c r="N37" s="29">
        <f t="shared" si="19"/>
        <v>11.356319529077899</v>
      </c>
      <c r="O37" s="29">
        <f t="shared" si="20"/>
        <v>24.14012781991201</v>
      </c>
      <c r="P37" s="29">
        <f t="shared" si="21"/>
        <v>0.9</v>
      </c>
    </row>
    <row r="38" spans="1:16">
      <c r="A38" s="3" t="s">
        <v>144</v>
      </c>
      <c r="B38" s="3">
        <v>1996</v>
      </c>
      <c r="C38" s="31">
        <f t="shared" si="4"/>
        <v>9.5821402308919748</v>
      </c>
      <c r="D38" s="36">
        <f t="shared" si="5"/>
        <v>18.518209919507729</v>
      </c>
      <c r="E38" s="40">
        <f t="shared" si="6"/>
        <v>0.9</v>
      </c>
      <c r="G38" s="22">
        <f t="shared" si="9"/>
        <v>2032</v>
      </c>
      <c r="H38" s="29">
        <f t="shared" si="11"/>
        <v>9.8364896555664476</v>
      </c>
      <c r="I38" s="29">
        <f t="shared" si="14"/>
        <v>18.811473446763888</v>
      </c>
      <c r="J38" s="29">
        <f t="shared" si="15"/>
        <v>0.9</v>
      </c>
      <c r="K38" s="29">
        <f t="shared" si="16"/>
        <v>10.44745136312433</v>
      </c>
      <c r="L38" s="29">
        <f t="shared" si="17"/>
        <v>20.811535022775065</v>
      </c>
      <c r="M38" s="29">
        <f t="shared" si="18"/>
        <v>0.90064710405590009</v>
      </c>
      <c r="N38" s="29">
        <f t="shared" si="19"/>
        <v>11.390197448600114</v>
      </c>
      <c r="O38" s="29">
        <f t="shared" si="20"/>
        <v>24.159068460969269</v>
      </c>
      <c r="P38" s="29">
        <f t="shared" si="21"/>
        <v>0.9</v>
      </c>
    </row>
    <row r="39" spans="1:16">
      <c r="A39" s="3" t="s">
        <v>144</v>
      </c>
      <c r="B39" s="3">
        <v>1997</v>
      </c>
      <c r="C39" s="31">
        <f t="shared" si="4"/>
        <v>9.5821402308919748</v>
      </c>
      <c r="D39" s="36">
        <f t="shared" si="5"/>
        <v>18.518209919507729</v>
      </c>
      <c r="E39" s="40">
        <f t="shared" si="6"/>
        <v>0.9</v>
      </c>
      <c r="G39" s="22">
        <f t="shared" si="9"/>
        <v>2033</v>
      </c>
      <c r="H39" s="29">
        <f t="shared" si="11"/>
        <v>9.8455735635905359</v>
      </c>
      <c r="I39" s="29">
        <f t="shared" si="14"/>
        <v>18.821947144165893</v>
      </c>
      <c r="J39" s="29">
        <f t="shared" si="15"/>
        <v>0.9</v>
      </c>
      <c r="K39" s="29">
        <f t="shared" si="16"/>
        <v>10.478148509617423</v>
      </c>
      <c r="L39" s="29">
        <f t="shared" si="17"/>
        <v>20.822005299287561</v>
      </c>
      <c r="M39" s="29">
        <f t="shared" si="18"/>
        <v>0.90061115383057222</v>
      </c>
      <c r="N39" s="29">
        <f t="shared" si="19"/>
        <v>11.424075368122329</v>
      </c>
      <c r="O39" s="29">
        <f t="shared" si="20"/>
        <v>24.178009102026529</v>
      </c>
      <c r="P39" s="29">
        <f t="shared" si="21"/>
        <v>0.9</v>
      </c>
    </row>
    <row r="40" spans="1:16">
      <c r="A40" s="3" t="s">
        <v>144</v>
      </c>
      <c r="B40" s="3">
        <v>1998</v>
      </c>
      <c r="C40" s="31">
        <f t="shared" si="4"/>
        <v>9.5821402308919748</v>
      </c>
      <c r="D40" s="36">
        <f t="shared" si="5"/>
        <v>18.518209919507729</v>
      </c>
      <c r="E40" s="40">
        <f t="shared" si="6"/>
        <v>0.9</v>
      </c>
      <c r="G40" s="22">
        <f t="shared" si="9"/>
        <v>2034</v>
      </c>
      <c r="H40" s="29">
        <f t="shared" si="11"/>
        <v>9.8546574716146242</v>
      </c>
      <c r="I40" s="29">
        <f t="shared" si="14"/>
        <v>18.832420841567899</v>
      </c>
      <c r="J40" s="29">
        <f t="shared" si="15"/>
        <v>0.9</v>
      </c>
      <c r="K40" s="29">
        <f t="shared" si="16"/>
        <v>10.508845656110516</v>
      </c>
      <c r="L40" s="29">
        <f t="shared" si="17"/>
        <v>20.832475575800057</v>
      </c>
      <c r="M40" s="29">
        <f t="shared" si="18"/>
        <v>0.90057520360524435</v>
      </c>
      <c r="N40" s="29">
        <f t="shared" si="19"/>
        <v>11.457953287644544</v>
      </c>
      <c r="O40" s="29">
        <f t="shared" si="20"/>
        <v>24.196949743083788</v>
      </c>
      <c r="P40" s="29">
        <f t="shared" si="21"/>
        <v>0.9</v>
      </c>
    </row>
    <row r="41" spans="1:16">
      <c r="A41" s="3" t="s">
        <v>144</v>
      </c>
      <c r="B41" s="3">
        <v>1999</v>
      </c>
      <c r="C41" s="31">
        <f t="shared" si="4"/>
        <v>9.5821402308919748</v>
      </c>
      <c r="D41" s="36">
        <f t="shared" si="5"/>
        <v>18.518209919507729</v>
      </c>
      <c r="E41" s="40">
        <f t="shared" si="6"/>
        <v>0.9</v>
      </c>
      <c r="G41" s="22">
        <f t="shared" si="9"/>
        <v>2035</v>
      </c>
      <c r="H41" s="29">
        <f t="shared" si="11"/>
        <v>9.8637413796387126</v>
      </c>
      <c r="I41" s="29">
        <f t="shared" si="14"/>
        <v>18.842894538969905</v>
      </c>
      <c r="J41" s="29">
        <f t="shared" si="15"/>
        <v>0.9</v>
      </c>
      <c r="K41" s="29">
        <f t="shared" si="16"/>
        <v>10.539542802603609</v>
      </c>
      <c r="L41" s="29">
        <f t="shared" si="17"/>
        <v>20.842945852312553</v>
      </c>
      <c r="M41" s="29">
        <f t="shared" si="18"/>
        <v>0.90053925337991647</v>
      </c>
      <c r="N41" s="29">
        <f t="shared" si="19"/>
        <v>11.49183120716676</v>
      </c>
      <c r="O41" s="29">
        <f t="shared" si="20"/>
        <v>24.215890384141048</v>
      </c>
      <c r="P41" s="29">
        <f t="shared" si="21"/>
        <v>0.9</v>
      </c>
    </row>
    <row r="42" spans="1:16">
      <c r="A42" s="3" t="s">
        <v>144</v>
      </c>
      <c r="B42" s="3">
        <v>2000</v>
      </c>
      <c r="C42" s="31">
        <f t="shared" si="4"/>
        <v>9.5821402308919748</v>
      </c>
      <c r="D42" s="36">
        <f t="shared" si="5"/>
        <v>18.518209919507729</v>
      </c>
      <c r="E42" s="40">
        <f t="shared" si="6"/>
        <v>0.9</v>
      </c>
      <c r="G42" s="22">
        <f t="shared" si="9"/>
        <v>2036</v>
      </c>
      <c r="H42" s="29">
        <f t="shared" si="11"/>
        <v>9.8728252876628009</v>
      </c>
      <c r="I42" s="29">
        <f t="shared" si="14"/>
        <v>18.85336823637191</v>
      </c>
      <c r="J42" s="29">
        <f t="shared" si="15"/>
        <v>0.9</v>
      </c>
      <c r="K42" s="29">
        <f t="shared" si="16"/>
        <v>10.570239949096703</v>
      </c>
      <c r="L42" s="29">
        <f t="shared" si="17"/>
        <v>20.853416128825049</v>
      </c>
      <c r="M42" s="29">
        <f t="shared" si="18"/>
        <v>0.9005033031545886</v>
      </c>
      <c r="N42" s="29">
        <f t="shared" si="19"/>
        <v>11.525709126688975</v>
      </c>
      <c r="O42" s="29">
        <f t="shared" si="20"/>
        <v>24.234831025198307</v>
      </c>
      <c r="P42" s="29">
        <f t="shared" si="21"/>
        <v>0.9</v>
      </c>
    </row>
    <row r="43" spans="1:16">
      <c r="A43" s="3" t="s">
        <v>144</v>
      </c>
      <c r="B43" s="3">
        <v>2001</v>
      </c>
      <c r="C43" s="31">
        <f t="shared" si="4"/>
        <v>9.5821402308919748</v>
      </c>
      <c r="D43" s="36">
        <f t="shared" si="5"/>
        <v>18.518209919507729</v>
      </c>
      <c r="E43" s="40">
        <f t="shared" si="6"/>
        <v>0.9</v>
      </c>
      <c r="G43" s="22">
        <f t="shared" si="9"/>
        <v>2037</v>
      </c>
      <c r="H43" s="29">
        <f t="shared" si="11"/>
        <v>9.8819091956868892</v>
      </c>
      <c r="I43" s="29">
        <f t="shared" si="14"/>
        <v>18.863841933773916</v>
      </c>
      <c r="J43" s="29">
        <f t="shared" si="15"/>
        <v>0.9</v>
      </c>
      <c r="K43" s="29">
        <f t="shared" si="16"/>
        <v>10.600937095589796</v>
      </c>
      <c r="L43" s="29">
        <f t="shared" si="17"/>
        <v>20.863886405337546</v>
      </c>
      <c r="M43" s="29">
        <f t="shared" si="18"/>
        <v>0.90046735292926072</v>
      </c>
      <c r="N43" s="29">
        <f t="shared" si="19"/>
        <v>11.55958704621119</v>
      </c>
      <c r="O43" s="29">
        <f t="shared" si="20"/>
        <v>24.253771666255567</v>
      </c>
      <c r="P43" s="29">
        <f t="shared" si="21"/>
        <v>0.9</v>
      </c>
    </row>
    <row r="44" spans="1:16">
      <c r="A44" s="3" t="s">
        <v>144</v>
      </c>
      <c r="B44" s="3">
        <v>2002</v>
      </c>
      <c r="C44" s="31">
        <f t="shared" si="4"/>
        <v>9.5821402308919748</v>
      </c>
      <c r="D44" s="36">
        <f t="shared" si="5"/>
        <v>18.518209919507729</v>
      </c>
      <c r="E44" s="40">
        <f t="shared" si="6"/>
        <v>0.9</v>
      </c>
      <c r="G44" s="22">
        <f t="shared" si="9"/>
        <v>2038</v>
      </c>
      <c r="H44" s="29">
        <f t="shared" si="11"/>
        <v>9.8909931037109775</v>
      </c>
      <c r="I44" s="29">
        <f t="shared" si="14"/>
        <v>18.874315631175921</v>
      </c>
      <c r="J44" s="29">
        <f t="shared" si="15"/>
        <v>0.9</v>
      </c>
      <c r="K44" s="29">
        <f t="shared" si="16"/>
        <v>10.631634242082889</v>
      </c>
      <c r="L44" s="29">
        <f t="shared" si="17"/>
        <v>20.874356681850042</v>
      </c>
      <c r="M44" s="29">
        <f t="shared" si="18"/>
        <v>0.90043140270393285</v>
      </c>
      <c r="N44" s="29">
        <f t="shared" si="19"/>
        <v>11.593464965733405</v>
      </c>
      <c r="O44" s="29">
        <f t="shared" si="20"/>
        <v>24.272712307312826</v>
      </c>
      <c r="P44" s="29">
        <f t="shared" si="21"/>
        <v>0.9</v>
      </c>
    </row>
    <row r="45" spans="1:16">
      <c r="A45" s="3" t="s">
        <v>144</v>
      </c>
      <c r="B45" s="3">
        <v>2003</v>
      </c>
      <c r="C45" s="31">
        <f t="shared" si="4"/>
        <v>9.5821402308919748</v>
      </c>
      <c r="D45" s="36">
        <f t="shared" si="5"/>
        <v>18.518209919507729</v>
      </c>
      <c r="E45" s="40">
        <f t="shared" si="6"/>
        <v>0.9</v>
      </c>
      <c r="G45" s="22">
        <f t="shared" si="9"/>
        <v>2039</v>
      </c>
      <c r="H45" s="29">
        <f t="shared" si="11"/>
        <v>9.9000770117350658</v>
      </c>
      <c r="I45" s="29">
        <f t="shared" si="14"/>
        <v>18.884789328577927</v>
      </c>
      <c r="J45" s="29">
        <f t="shared" si="15"/>
        <v>0.9</v>
      </c>
      <c r="K45" s="29">
        <f t="shared" si="16"/>
        <v>10.662331388575982</v>
      </c>
      <c r="L45" s="29">
        <f t="shared" si="17"/>
        <v>20.884826958362538</v>
      </c>
      <c r="M45" s="29">
        <f t="shared" si="18"/>
        <v>0.90039545247860497</v>
      </c>
      <c r="N45" s="29">
        <f t="shared" si="19"/>
        <v>11.62734288525562</v>
      </c>
      <c r="O45" s="29">
        <f t="shared" si="20"/>
        <v>24.291652948370086</v>
      </c>
      <c r="P45" s="29">
        <f t="shared" si="21"/>
        <v>0.9</v>
      </c>
    </row>
    <row r="46" spans="1:16">
      <c r="A46" s="3" t="s">
        <v>144</v>
      </c>
      <c r="B46" s="3">
        <v>2004</v>
      </c>
      <c r="C46" s="31">
        <f t="shared" si="4"/>
        <v>9.5821402308919748</v>
      </c>
      <c r="D46" s="36">
        <f t="shared" si="5"/>
        <v>18.518209919507729</v>
      </c>
      <c r="E46" s="40">
        <f t="shared" si="6"/>
        <v>0.9</v>
      </c>
      <c r="G46" s="22">
        <f t="shared" si="9"/>
        <v>2040</v>
      </c>
      <c r="H46" s="29">
        <f t="shared" si="11"/>
        <v>9.9091609197591541</v>
      </c>
      <c r="I46" s="29">
        <f t="shared" si="14"/>
        <v>18.895263025979933</v>
      </c>
      <c r="J46" s="29">
        <f t="shared" si="15"/>
        <v>0.9</v>
      </c>
      <c r="K46" s="29">
        <f t="shared" si="16"/>
        <v>10.693028535069075</v>
      </c>
      <c r="L46" s="29">
        <f t="shared" si="17"/>
        <v>20.895297234875034</v>
      </c>
      <c r="M46" s="29">
        <f t="shared" si="18"/>
        <v>0.9003595022532771</v>
      </c>
      <c r="N46" s="29">
        <f t="shared" si="19"/>
        <v>11.661220804777836</v>
      </c>
      <c r="O46" s="29">
        <f t="shared" si="20"/>
        <v>24.310593589427345</v>
      </c>
      <c r="P46" s="29">
        <f t="shared" si="21"/>
        <v>0.9</v>
      </c>
    </row>
    <row r="47" spans="1:16">
      <c r="A47" s="3" t="s">
        <v>144</v>
      </c>
      <c r="B47" s="3">
        <v>2005</v>
      </c>
      <c r="C47" s="31">
        <f>H11</f>
        <v>9.5912241389160631</v>
      </c>
      <c r="D47" s="36">
        <f t="shared" ref="D47:E47" si="23">I11</f>
        <v>18.528683616909735</v>
      </c>
      <c r="E47" s="40">
        <f t="shared" si="23"/>
        <v>0.9</v>
      </c>
      <c r="G47" s="22">
        <f t="shared" si="9"/>
        <v>2041</v>
      </c>
      <c r="H47" s="29">
        <f t="shared" si="11"/>
        <v>9.9182448277832425</v>
      </c>
      <c r="I47" s="29">
        <f t="shared" si="14"/>
        <v>18.905736723381938</v>
      </c>
      <c r="J47" s="29">
        <f t="shared" si="15"/>
        <v>0.9</v>
      </c>
      <c r="K47" s="29">
        <f t="shared" si="16"/>
        <v>10.723725681562168</v>
      </c>
      <c r="L47" s="29">
        <f t="shared" si="17"/>
        <v>20.905767511387531</v>
      </c>
      <c r="M47" s="29">
        <f t="shared" si="18"/>
        <v>0.90032355202794923</v>
      </c>
      <c r="N47" s="29">
        <f t="shared" si="19"/>
        <v>11.695098724300051</v>
      </c>
      <c r="O47" s="29">
        <f t="shared" si="20"/>
        <v>24.329534230484605</v>
      </c>
      <c r="P47" s="29">
        <f t="shared" si="21"/>
        <v>0.9</v>
      </c>
    </row>
    <row r="48" spans="1:16">
      <c r="A48" s="3" t="s">
        <v>144</v>
      </c>
      <c r="B48" s="3">
        <v>2006</v>
      </c>
      <c r="C48" s="31">
        <f t="shared" ref="C48:C92" si="24">H12</f>
        <v>9.6003080469401514</v>
      </c>
      <c r="D48" s="36">
        <f t="shared" ref="D48:D92" si="25">I12</f>
        <v>18.539157314311741</v>
      </c>
      <c r="E48" s="40">
        <f t="shared" ref="E48:E92" si="26">J12</f>
        <v>0.9</v>
      </c>
      <c r="G48" s="22">
        <f t="shared" si="9"/>
        <v>2042</v>
      </c>
      <c r="H48" s="29">
        <f t="shared" si="11"/>
        <v>9.9273287358073308</v>
      </c>
      <c r="I48" s="29">
        <f t="shared" si="14"/>
        <v>18.916210420783944</v>
      </c>
      <c r="J48" s="29">
        <f t="shared" si="15"/>
        <v>0.9</v>
      </c>
      <c r="K48" s="29">
        <f t="shared" si="16"/>
        <v>10.754422828055262</v>
      </c>
      <c r="L48" s="29">
        <f t="shared" si="17"/>
        <v>20.916237787900027</v>
      </c>
      <c r="M48" s="29">
        <f t="shared" si="18"/>
        <v>0.90028760180262135</v>
      </c>
      <c r="N48" s="29">
        <f t="shared" si="19"/>
        <v>11.728976643822266</v>
      </c>
      <c r="O48" s="29">
        <f t="shared" si="20"/>
        <v>24.348474871541864</v>
      </c>
      <c r="P48" s="29">
        <f t="shared" si="21"/>
        <v>0.9</v>
      </c>
    </row>
    <row r="49" spans="1:16">
      <c r="A49" s="3" t="s">
        <v>144</v>
      </c>
      <c r="B49" s="3">
        <v>2007</v>
      </c>
      <c r="C49" s="31">
        <f t="shared" si="24"/>
        <v>9.6093919549642397</v>
      </c>
      <c r="D49" s="36">
        <f t="shared" si="25"/>
        <v>18.549631011713746</v>
      </c>
      <c r="E49" s="40">
        <f t="shared" si="26"/>
        <v>0.9</v>
      </c>
      <c r="G49" s="22">
        <f t="shared" si="9"/>
        <v>2043</v>
      </c>
      <c r="H49" s="29">
        <f t="shared" si="11"/>
        <v>9.9364126438314191</v>
      </c>
      <c r="I49" s="29">
        <f t="shared" si="14"/>
        <v>18.92668411818595</v>
      </c>
      <c r="J49" s="29">
        <f t="shared" si="15"/>
        <v>0.9</v>
      </c>
      <c r="K49" s="29">
        <f t="shared" si="16"/>
        <v>10.785119974548355</v>
      </c>
      <c r="L49" s="29">
        <f t="shared" si="17"/>
        <v>20.926708064412523</v>
      </c>
      <c r="M49" s="29">
        <f t="shared" si="18"/>
        <v>0.90025165157729348</v>
      </c>
      <c r="N49" s="29">
        <f t="shared" si="19"/>
        <v>11.762854563344481</v>
      </c>
      <c r="O49" s="29">
        <f t="shared" si="20"/>
        <v>24.367415512599123</v>
      </c>
      <c r="P49" s="29">
        <f t="shared" si="21"/>
        <v>0.9</v>
      </c>
    </row>
    <row r="50" spans="1:16">
      <c r="A50" s="3" t="s">
        <v>144</v>
      </c>
      <c r="B50" s="3">
        <v>2008</v>
      </c>
      <c r="C50" s="31">
        <f t="shared" si="24"/>
        <v>9.618475862988328</v>
      </c>
      <c r="D50" s="36">
        <f t="shared" si="25"/>
        <v>18.560104709115752</v>
      </c>
      <c r="E50" s="40">
        <f t="shared" si="26"/>
        <v>0.9</v>
      </c>
      <c r="G50" s="22">
        <f t="shared" si="9"/>
        <v>2044</v>
      </c>
      <c r="H50" s="29">
        <f t="shared" si="11"/>
        <v>9.9454965518555074</v>
      </c>
      <c r="I50" s="29">
        <f t="shared" si="14"/>
        <v>18.937157815587955</v>
      </c>
      <c r="J50" s="29">
        <f t="shared" si="15"/>
        <v>0.9</v>
      </c>
      <c r="K50" s="29">
        <f t="shared" si="16"/>
        <v>10.815817121041448</v>
      </c>
      <c r="L50" s="29">
        <f t="shared" si="17"/>
        <v>20.937178340925019</v>
      </c>
      <c r="M50" s="29">
        <f t="shared" si="18"/>
        <v>0.9002157013519656</v>
      </c>
      <c r="N50" s="29">
        <f t="shared" si="19"/>
        <v>11.796732482866696</v>
      </c>
      <c r="O50" s="29">
        <f t="shared" si="20"/>
        <v>24.386356153656383</v>
      </c>
      <c r="P50" s="29">
        <f t="shared" si="21"/>
        <v>0.9</v>
      </c>
    </row>
    <row r="51" spans="1:16">
      <c r="A51" s="3" t="s">
        <v>144</v>
      </c>
      <c r="B51" s="3">
        <v>2009</v>
      </c>
      <c r="C51" s="31">
        <f t="shared" si="24"/>
        <v>9.6275597710124163</v>
      </c>
      <c r="D51" s="36">
        <f t="shared" si="25"/>
        <v>18.570578406517757</v>
      </c>
      <c r="E51" s="40">
        <f t="shared" si="26"/>
        <v>0.9</v>
      </c>
      <c r="G51" s="22">
        <f t="shared" si="9"/>
        <v>2045</v>
      </c>
      <c r="H51" s="29">
        <f t="shared" si="11"/>
        <v>9.9545804598795957</v>
      </c>
      <c r="I51" s="29">
        <f t="shared" si="14"/>
        <v>18.947631512989961</v>
      </c>
      <c r="J51" s="29">
        <f t="shared" si="15"/>
        <v>0.9</v>
      </c>
      <c r="K51" s="29">
        <f t="shared" si="16"/>
        <v>10.846514267534541</v>
      </c>
      <c r="L51" s="29">
        <f t="shared" si="17"/>
        <v>20.947648617437515</v>
      </c>
      <c r="M51" s="29">
        <f t="shared" si="18"/>
        <v>0.90017975112663773</v>
      </c>
      <c r="N51" s="29">
        <f t="shared" si="19"/>
        <v>11.830610402388912</v>
      </c>
      <c r="O51" s="29">
        <f t="shared" si="20"/>
        <v>24.405296794713642</v>
      </c>
      <c r="P51" s="29">
        <f t="shared" si="21"/>
        <v>0.9</v>
      </c>
    </row>
    <row r="52" spans="1:16">
      <c r="A52" s="3" t="s">
        <v>144</v>
      </c>
      <c r="B52" s="3">
        <v>2010</v>
      </c>
      <c r="C52" s="31">
        <f t="shared" si="24"/>
        <v>9.6366436790365047</v>
      </c>
      <c r="D52" s="36">
        <f t="shared" si="25"/>
        <v>18.581052103919763</v>
      </c>
      <c r="E52" s="40">
        <f t="shared" si="26"/>
        <v>0.9</v>
      </c>
      <c r="G52" s="22">
        <f t="shared" si="9"/>
        <v>2046</v>
      </c>
      <c r="H52" s="29">
        <f t="shared" si="11"/>
        <v>9.963664367903684</v>
      </c>
      <c r="I52" s="29">
        <f t="shared" si="14"/>
        <v>18.958105210391967</v>
      </c>
      <c r="J52" s="29">
        <f t="shared" si="15"/>
        <v>0.9</v>
      </c>
      <c r="K52" s="29">
        <f t="shared" si="16"/>
        <v>10.877211414027634</v>
      </c>
      <c r="L52" s="29">
        <f t="shared" si="17"/>
        <v>20.958118893950012</v>
      </c>
      <c r="M52" s="29">
        <f t="shared" si="18"/>
        <v>0.90014380090130985</v>
      </c>
      <c r="N52" s="29">
        <f t="shared" si="19"/>
        <v>11.864488321911127</v>
      </c>
      <c r="O52" s="29">
        <f t="shared" si="20"/>
        <v>24.424237435770902</v>
      </c>
      <c r="P52" s="29">
        <f t="shared" si="21"/>
        <v>0.9</v>
      </c>
    </row>
    <row r="53" spans="1:16">
      <c r="A53" s="3" t="s">
        <v>144</v>
      </c>
      <c r="B53" s="3">
        <v>2011</v>
      </c>
      <c r="C53" s="31">
        <f t="shared" si="24"/>
        <v>9.645727587060593</v>
      </c>
      <c r="D53" s="36">
        <f t="shared" si="25"/>
        <v>18.591525801321769</v>
      </c>
      <c r="E53" s="40">
        <f t="shared" si="26"/>
        <v>0.9</v>
      </c>
      <c r="G53" s="22">
        <f t="shared" si="9"/>
        <v>2047</v>
      </c>
      <c r="H53" s="29">
        <f t="shared" si="11"/>
        <v>9.9727482759277724</v>
      </c>
      <c r="I53" s="29">
        <f t="shared" si="14"/>
        <v>18.968578907793972</v>
      </c>
      <c r="J53" s="29">
        <f t="shared" si="15"/>
        <v>0.9</v>
      </c>
      <c r="K53" s="29">
        <f t="shared" si="16"/>
        <v>10.907908560520728</v>
      </c>
      <c r="L53" s="29">
        <f t="shared" si="17"/>
        <v>20.968589170462508</v>
      </c>
      <c r="M53" s="29">
        <f t="shared" si="18"/>
        <v>0.90010785067598198</v>
      </c>
      <c r="N53" s="29">
        <f t="shared" si="19"/>
        <v>11.898366241433342</v>
      </c>
      <c r="O53" s="29">
        <f t="shared" si="20"/>
        <v>24.443178076828161</v>
      </c>
      <c r="P53" s="29">
        <f t="shared" si="21"/>
        <v>0.9</v>
      </c>
    </row>
    <row r="54" spans="1:16">
      <c r="A54" s="3" t="s">
        <v>144</v>
      </c>
      <c r="B54" s="3">
        <v>2012</v>
      </c>
      <c r="C54" s="31">
        <f t="shared" si="24"/>
        <v>9.6548114950846813</v>
      </c>
      <c r="D54" s="36">
        <f t="shared" si="25"/>
        <v>18.601999498723774</v>
      </c>
      <c r="E54" s="40">
        <f t="shared" si="26"/>
        <v>0.9</v>
      </c>
      <c r="G54" s="22">
        <f t="shared" si="9"/>
        <v>2048</v>
      </c>
      <c r="H54" s="29">
        <f t="shared" si="11"/>
        <v>9.9818321839518607</v>
      </c>
      <c r="I54" s="29">
        <f t="shared" si="14"/>
        <v>18.979052605195978</v>
      </c>
      <c r="J54" s="29">
        <f t="shared" si="15"/>
        <v>0.9</v>
      </c>
      <c r="K54" s="29">
        <f t="shared" si="16"/>
        <v>10.938605707013821</v>
      </c>
      <c r="L54" s="29">
        <f t="shared" si="17"/>
        <v>20.979059446975004</v>
      </c>
      <c r="M54" s="29">
        <f t="shared" si="18"/>
        <v>0.90007190045065411</v>
      </c>
      <c r="N54" s="29">
        <f t="shared" si="19"/>
        <v>11.932244160955557</v>
      </c>
      <c r="O54" s="29">
        <f t="shared" si="20"/>
        <v>24.462118717885421</v>
      </c>
      <c r="P54" s="29">
        <f t="shared" si="21"/>
        <v>0.9</v>
      </c>
    </row>
    <row r="55" spans="1:16">
      <c r="A55" s="3" t="s">
        <v>144</v>
      </c>
      <c r="B55" s="3">
        <v>2013</v>
      </c>
      <c r="C55" s="31">
        <f t="shared" si="24"/>
        <v>9.6638954031087696</v>
      </c>
      <c r="D55" s="36">
        <f t="shared" si="25"/>
        <v>18.61247319612578</v>
      </c>
      <c r="E55" s="40">
        <f t="shared" si="26"/>
        <v>0.9</v>
      </c>
      <c r="G55" s="22">
        <f t="shared" si="9"/>
        <v>2049</v>
      </c>
      <c r="H55" s="29">
        <f t="shared" si="11"/>
        <v>9.990916091975949</v>
      </c>
      <c r="I55" s="29">
        <f t="shared" si="14"/>
        <v>18.989526302597984</v>
      </c>
      <c r="J55" s="29">
        <f t="shared" si="15"/>
        <v>0.9</v>
      </c>
      <c r="K55" s="29">
        <f t="shared" si="16"/>
        <v>10.969302853506914</v>
      </c>
      <c r="L55" s="29">
        <f t="shared" si="17"/>
        <v>20.9895297234875</v>
      </c>
      <c r="M55" s="29">
        <f t="shared" si="18"/>
        <v>0.90003595022532623</v>
      </c>
      <c r="N55" s="29">
        <f t="shared" si="19"/>
        <v>11.966122080477772</v>
      </c>
      <c r="O55" s="29">
        <f t="shared" si="20"/>
        <v>24.48105935894268</v>
      </c>
      <c r="P55" s="29">
        <f t="shared" si="21"/>
        <v>0.9</v>
      </c>
    </row>
    <row r="56" spans="1:16">
      <c r="A56" s="3" t="s">
        <v>144</v>
      </c>
      <c r="B56" s="3">
        <v>2014</v>
      </c>
      <c r="C56" s="31">
        <f t="shared" si="24"/>
        <v>9.6729793111328579</v>
      </c>
      <c r="D56" s="36">
        <f t="shared" si="25"/>
        <v>18.622946893527786</v>
      </c>
      <c r="E56" s="40">
        <f t="shared" si="26"/>
        <v>0.9</v>
      </c>
      <c r="G56" s="22">
        <f t="shared" si="9"/>
        <v>2050</v>
      </c>
      <c r="H56" s="29">
        <f t="shared" si="11"/>
        <v>10.000000000000037</v>
      </c>
      <c r="I56" s="29">
        <f t="shared" si="14"/>
        <v>18.999999999999989</v>
      </c>
      <c r="J56" s="29">
        <f t="shared" si="15"/>
        <v>0.9</v>
      </c>
      <c r="K56" s="29">
        <f t="shared" si="16"/>
        <v>11.000000000000007</v>
      </c>
      <c r="L56" s="29">
        <f t="shared" si="17"/>
        <v>20.999999999999996</v>
      </c>
      <c r="M56" s="29">
        <f t="shared" si="18"/>
        <v>0.89999999999999836</v>
      </c>
      <c r="N56" s="29">
        <f t="shared" si="19"/>
        <v>11.999999999999988</v>
      </c>
      <c r="O56" s="29">
        <f t="shared" si="20"/>
        <v>24.49999999999994</v>
      </c>
      <c r="P56" s="29">
        <f t="shared" si="21"/>
        <v>0.9</v>
      </c>
    </row>
    <row r="57" spans="1:16">
      <c r="A57" s="3" t="s">
        <v>144</v>
      </c>
      <c r="B57" s="3">
        <v>2015</v>
      </c>
      <c r="C57" s="31">
        <f t="shared" si="24"/>
        <v>9.6820632191569462</v>
      </c>
      <c r="D57" s="36">
        <f t="shared" si="25"/>
        <v>18.633420590929791</v>
      </c>
      <c r="E57" s="40">
        <f t="shared" si="26"/>
        <v>0.9</v>
      </c>
    </row>
    <row r="58" spans="1:16">
      <c r="A58" s="3" t="s">
        <v>144</v>
      </c>
      <c r="B58" s="3">
        <v>2016</v>
      </c>
      <c r="C58" s="31">
        <f t="shared" si="24"/>
        <v>9.6911471271810345</v>
      </c>
      <c r="D58" s="36">
        <f t="shared" si="25"/>
        <v>18.643894288331797</v>
      </c>
      <c r="E58" s="40">
        <f t="shared" si="26"/>
        <v>0.9</v>
      </c>
    </row>
    <row r="59" spans="1:16">
      <c r="A59" s="3" t="s">
        <v>144</v>
      </c>
      <c r="B59" s="3">
        <v>2017</v>
      </c>
      <c r="C59" s="31">
        <f t="shared" si="24"/>
        <v>9.7002310352051229</v>
      </c>
      <c r="D59" s="36">
        <f t="shared" si="25"/>
        <v>18.654367985733803</v>
      </c>
      <c r="E59" s="40">
        <f t="shared" si="26"/>
        <v>0.9</v>
      </c>
    </row>
    <row r="60" spans="1:16">
      <c r="A60" s="3" t="s">
        <v>144</v>
      </c>
      <c r="B60" s="3">
        <v>2018</v>
      </c>
      <c r="C60" s="31">
        <f t="shared" si="24"/>
        <v>9.7093149432292112</v>
      </c>
      <c r="D60" s="36">
        <f t="shared" si="25"/>
        <v>18.664841683135808</v>
      </c>
      <c r="E60" s="40">
        <f t="shared" si="26"/>
        <v>0.9</v>
      </c>
    </row>
    <row r="61" spans="1:16">
      <c r="A61" s="3" t="s">
        <v>144</v>
      </c>
      <c r="B61" s="3">
        <v>2019</v>
      </c>
      <c r="C61" s="31">
        <f t="shared" si="24"/>
        <v>9.7183988512532995</v>
      </c>
      <c r="D61" s="36">
        <f t="shared" si="25"/>
        <v>18.675315380537814</v>
      </c>
      <c r="E61" s="40">
        <f t="shared" si="26"/>
        <v>0.9</v>
      </c>
    </row>
    <row r="62" spans="1:16">
      <c r="A62" s="3" t="s">
        <v>144</v>
      </c>
      <c r="B62" s="3">
        <v>2020</v>
      </c>
      <c r="C62" s="31">
        <f t="shared" si="24"/>
        <v>9.7274827592773878</v>
      </c>
      <c r="D62" s="36">
        <f t="shared" si="25"/>
        <v>18.68578907793982</v>
      </c>
      <c r="E62" s="40">
        <f t="shared" si="26"/>
        <v>0.9</v>
      </c>
    </row>
    <row r="63" spans="1:16">
      <c r="A63" s="3" t="s">
        <v>144</v>
      </c>
      <c r="B63" s="3">
        <v>2021</v>
      </c>
      <c r="C63" s="31">
        <f t="shared" si="24"/>
        <v>9.7365666673014761</v>
      </c>
      <c r="D63" s="36">
        <f t="shared" si="25"/>
        <v>18.696262775341825</v>
      </c>
      <c r="E63" s="40">
        <f t="shared" si="26"/>
        <v>0.9</v>
      </c>
    </row>
    <row r="64" spans="1:16">
      <c r="A64" s="3" t="s">
        <v>144</v>
      </c>
      <c r="B64" s="3">
        <v>2022</v>
      </c>
      <c r="C64" s="31">
        <f t="shared" si="24"/>
        <v>9.7456505753255644</v>
      </c>
      <c r="D64" s="36">
        <f t="shared" si="25"/>
        <v>18.706736472743831</v>
      </c>
      <c r="E64" s="40">
        <f t="shared" si="26"/>
        <v>0.9</v>
      </c>
    </row>
    <row r="65" spans="1:5">
      <c r="A65" s="3" t="s">
        <v>144</v>
      </c>
      <c r="B65" s="3">
        <v>2023</v>
      </c>
      <c r="C65" s="31">
        <f t="shared" si="24"/>
        <v>9.7547344833496528</v>
      </c>
      <c r="D65" s="36">
        <f t="shared" si="25"/>
        <v>18.717210170145837</v>
      </c>
      <c r="E65" s="40">
        <f t="shared" si="26"/>
        <v>0.9</v>
      </c>
    </row>
    <row r="66" spans="1:5">
      <c r="A66" s="3" t="s">
        <v>144</v>
      </c>
      <c r="B66" s="3">
        <v>2024</v>
      </c>
      <c r="C66" s="31">
        <f t="shared" si="24"/>
        <v>9.7638183913737411</v>
      </c>
      <c r="D66" s="36">
        <f t="shared" si="25"/>
        <v>18.727683867547842</v>
      </c>
      <c r="E66" s="40">
        <f t="shared" si="26"/>
        <v>0.9</v>
      </c>
    </row>
    <row r="67" spans="1:5">
      <c r="A67" s="3" t="s">
        <v>144</v>
      </c>
      <c r="B67" s="3">
        <v>2025</v>
      </c>
      <c r="C67" s="31">
        <f t="shared" si="24"/>
        <v>9.7729022993978294</v>
      </c>
      <c r="D67" s="36">
        <f t="shared" si="25"/>
        <v>18.738157564949848</v>
      </c>
      <c r="E67" s="40">
        <f t="shared" si="26"/>
        <v>0.9</v>
      </c>
    </row>
    <row r="68" spans="1:5">
      <c r="A68" s="3" t="s">
        <v>144</v>
      </c>
      <c r="B68" s="3">
        <v>2026</v>
      </c>
      <c r="C68" s="31">
        <f t="shared" si="24"/>
        <v>9.7819862074219177</v>
      </c>
      <c r="D68" s="36">
        <f t="shared" si="25"/>
        <v>18.748631262351854</v>
      </c>
      <c r="E68" s="40">
        <f t="shared" si="26"/>
        <v>0.9</v>
      </c>
    </row>
    <row r="69" spans="1:5">
      <c r="A69" s="3" t="s">
        <v>144</v>
      </c>
      <c r="B69" s="3">
        <v>2027</v>
      </c>
      <c r="C69" s="31">
        <f t="shared" si="24"/>
        <v>9.791070115446006</v>
      </c>
      <c r="D69" s="36">
        <f t="shared" si="25"/>
        <v>18.759104959753859</v>
      </c>
      <c r="E69" s="40">
        <f t="shared" si="26"/>
        <v>0.9</v>
      </c>
    </row>
    <row r="70" spans="1:5">
      <c r="A70" s="3" t="s">
        <v>144</v>
      </c>
      <c r="B70" s="3">
        <v>2028</v>
      </c>
      <c r="C70" s="31">
        <f t="shared" si="24"/>
        <v>9.8001540234700943</v>
      </c>
      <c r="D70" s="36">
        <f t="shared" si="25"/>
        <v>18.769578657155865</v>
      </c>
      <c r="E70" s="40">
        <f t="shared" si="26"/>
        <v>0.9</v>
      </c>
    </row>
    <row r="71" spans="1:5">
      <c r="A71" s="3" t="s">
        <v>144</v>
      </c>
      <c r="B71" s="3">
        <v>2029</v>
      </c>
      <c r="C71" s="31">
        <f t="shared" si="24"/>
        <v>9.8092379314941827</v>
      </c>
      <c r="D71" s="36">
        <f t="shared" si="25"/>
        <v>18.780052354557871</v>
      </c>
      <c r="E71" s="40">
        <f t="shared" si="26"/>
        <v>0.9</v>
      </c>
    </row>
    <row r="72" spans="1:5">
      <c r="A72" s="3" t="s">
        <v>144</v>
      </c>
      <c r="B72" s="3">
        <v>2030</v>
      </c>
      <c r="C72" s="31">
        <f t="shared" si="24"/>
        <v>9.818321839518271</v>
      </c>
      <c r="D72" s="36">
        <f t="shared" si="25"/>
        <v>18.790526051959876</v>
      </c>
      <c r="E72" s="40">
        <f t="shared" si="26"/>
        <v>0.9</v>
      </c>
    </row>
    <row r="73" spans="1:5">
      <c r="A73" s="3" t="s">
        <v>144</v>
      </c>
      <c r="B73" s="3">
        <v>2031</v>
      </c>
      <c r="C73" s="31">
        <f t="shared" si="24"/>
        <v>9.8274057475423593</v>
      </c>
      <c r="D73" s="36">
        <f t="shared" si="25"/>
        <v>18.800999749361882</v>
      </c>
      <c r="E73" s="40">
        <f t="shared" si="26"/>
        <v>0.9</v>
      </c>
    </row>
    <row r="74" spans="1:5">
      <c r="A74" s="3" t="s">
        <v>144</v>
      </c>
      <c r="B74" s="3">
        <v>2032</v>
      </c>
      <c r="C74" s="31">
        <f t="shared" si="24"/>
        <v>9.8364896555664476</v>
      </c>
      <c r="D74" s="36">
        <f t="shared" si="25"/>
        <v>18.811473446763888</v>
      </c>
      <c r="E74" s="40">
        <f t="shared" si="26"/>
        <v>0.9</v>
      </c>
    </row>
    <row r="75" spans="1:5">
      <c r="A75" s="3" t="s">
        <v>144</v>
      </c>
      <c r="B75" s="3">
        <v>2033</v>
      </c>
      <c r="C75" s="31">
        <f t="shared" si="24"/>
        <v>9.8455735635905359</v>
      </c>
      <c r="D75" s="36">
        <f t="shared" si="25"/>
        <v>18.821947144165893</v>
      </c>
      <c r="E75" s="40">
        <f t="shared" si="26"/>
        <v>0.9</v>
      </c>
    </row>
    <row r="76" spans="1:5">
      <c r="A76" s="3" t="s">
        <v>144</v>
      </c>
      <c r="B76" s="3">
        <v>2034</v>
      </c>
      <c r="C76" s="31">
        <f t="shared" si="24"/>
        <v>9.8546574716146242</v>
      </c>
      <c r="D76" s="36">
        <f t="shared" si="25"/>
        <v>18.832420841567899</v>
      </c>
      <c r="E76" s="40">
        <f t="shared" si="26"/>
        <v>0.9</v>
      </c>
    </row>
    <row r="77" spans="1:5">
      <c r="A77" s="3" t="s">
        <v>144</v>
      </c>
      <c r="B77" s="3">
        <v>2035</v>
      </c>
      <c r="C77" s="31">
        <f t="shared" si="24"/>
        <v>9.8637413796387126</v>
      </c>
      <c r="D77" s="36">
        <f t="shared" si="25"/>
        <v>18.842894538969905</v>
      </c>
      <c r="E77" s="40">
        <f t="shared" si="26"/>
        <v>0.9</v>
      </c>
    </row>
    <row r="78" spans="1:5">
      <c r="A78" s="3" t="s">
        <v>144</v>
      </c>
      <c r="B78" s="3">
        <v>2036</v>
      </c>
      <c r="C78" s="31">
        <f t="shared" si="24"/>
        <v>9.8728252876628009</v>
      </c>
      <c r="D78" s="36">
        <f t="shared" si="25"/>
        <v>18.85336823637191</v>
      </c>
      <c r="E78" s="40">
        <f t="shared" si="26"/>
        <v>0.9</v>
      </c>
    </row>
    <row r="79" spans="1:5">
      <c r="A79" s="3" t="s">
        <v>144</v>
      </c>
      <c r="B79" s="3">
        <v>2037</v>
      </c>
      <c r="C79" s="31">
        <f t="shared" si="24"/>
        <v>9.8819091956868892</v>
      </c>
      <c r="D79" s="36">
        <f t="shared" si="25"/>
        <v>18.863841933773916</v>
      </c>
      <c r="E79" s="40">
        <f t="shared" si="26"/>
        <v>0.9</v>
      </c>
    </row>
    <row r="80" spans="1:5">
      <c r="A80" s="3" t="s">
        <v>144</v>
      </c>
      <c r="B80" s="3">
        <v>2038</v>
      </c>
      <c r="C80" s="31">
        <f t="shared" si="24"/>
        <v>9.8909931037109775</v>
      </c>
      <c r="D80" s="36">
        <f t="shared" si="25"/>
        <v>18.874315631175921</v>
      </c>
      <c r="E80" s="40">
        <f t="shared" si="26"/>
        <v>0.9</v>
      </c>
    </row>
    <row r="81" spans="1:5">
      <c r="A81" s="3" t="s">
        <v>144</v>
      </c>
      <c r="B81" s="3">
        <v>2039</v>
      </c>
      <c r="C81" s="31">
        <f t="shared" si="24"/>
        <v>9.9000770117350658</v>
      </c>
      <c r="D81" s="36">
        <f t="shared" si="25"/>
        <v>18.884789328577927</v>
      </c>
      <c r="E81" s="40">
        <f t="shared" si="26"/>
        <v>0.9</v>
      </c>
    </row>
    <row r="82" spans="1:5">
      <c r="A82" s="3" t="s">
        <v>144</v>
      </c>
      <c r="B82" s="3">
        <v>2040</v>
      </c>
      <c r="C82" s="31">
        <f t="shared" si="24"/>
        <v>9.9091609197591541</v>
      </c>
      <c r="D82" s="36">
        <f t="shared" si="25"/>
        <v>18.895263025979933</v>
      </c>
      <c r="E82" s="40">
        <f t="shared" si="26"/>
        <v>0.9</v>
      </c>
    </row>
    <row r="83" spans="1:5">
      <c r="A83" s="3" t="s">
        <v>144</v>
      </c>
      <c r="B83" s="3">
        <v>2041</v>
      </c>
      <c r="C83" s="31">
        <f t="shared" si="24"/>
        <v>9.9182448277832425</v>
      </c>
      <c r="D83" s="36">
        <f t="shared" si="25"/>
        <v>18.905736723381938</v>
      </c>
      <c r="E83" s="40">
        <f t="shared" si="26"/>
        <v>0.9</v>
      </c>
    </row>
    <row r="84" spans="1:5">
      <c r="A84" s="3" t="s">
        <v>144</v>
      </c>
      <c r="B84" s="3">
        <v>2042</v>
      </c>
      <c r="C84" s="31">
        <f t="shared" si="24"/>
        <v>9.9273287358073308</v>
      </c>
      <c r="D84" s="36">
        <f t="shared" si="25"/>
        <v>18.916210420783944</v>
      </c>
      <c r="E84" s="40">
        <f t="shared" si="26"/>
        <v>0.9</v>
      </c>
    </row>
    <row r="85" spans="1:5">
      <c r="A85" s="3" t="s">
        <v>144</v>
      </c>
      <c r="B85" s="3">
        <v>2043</v>
      </c>
      <c r="C85" s="31">
        <f t="shared" si="24"/>
        <v>9.9364126438314191</v>
      </c>
      <c r="D85" s="36">
        <f t="shared" si="25"/>
        <v>18.92668411818595</v>
      </c>
      <c r="E85" s="40">
        <f t="shared" si="26"/>
        <v>0.9</v>
      </c>
    </row>
    <row r="86" spans="1:5">
      <c r="A86" s="3" t="s">
        <v>144</v>
      </c>
      <c r="B86" s="3">
        <v>2044</v>
      </c>
      <c r="C86" s="31">
        <f t="shared" si="24"/>
        <v>9.9454965518555074</v>
      </c>
      <c r="D86" s="36">
        <f t="shared" si="25"/>
        <v>18.937157815587955</v>
      </c>
      <c r="E86" s="40">
        <f t="shared" si="26"/>
        <v>0.9</v>
      </c>
    </row>
    <row r="87" spans="1:5">
      <c r="A87" s="3" t="s">
        <v>144</v>
      </c>
      <c r="B87" s="3">
        <v>2045</v>
      </c>
      <c r="C87" s="31">
        <f t="shared" si="24"/>
        <v>9.9545804598795957</v>
      </c>
      <c r="D87" s="36">
        <f t="shared" si="25"/>
        <v>18.947631512989961</v>
      </c>
      <c r="E87" s="40">
        <f t="shared" si="26"/>
        <v>0.9</v>
      </c>
    </row>
    <row r="88" spans="1:5">
      <c r="A88" s="3" t="s">
        <v>144</v>
      </c>
      <c r="B88" s="3">
        <v>2046</v>
      </c>
      <c r="C88" s="31">
        <f t="shared" si="24"/>
        <v>9.963664367903684</v>
      </c>
      <c r="D88" s="36">
        <f t="shared" si="25"/>
        <v>18.958105210391967</v>
      </c>
      <c r="E88" s="40">
        <f t="shared" si="26"/>
        <v>0.9</v>
      </c>
    </row>
    <row r="89" spans="1:5">
      <c r="A89" s="3" t="s">
        <v>144</v>
      </c>
      <c r="B89" s="3">
        <v>2047</v>
      </c>
      <c r="C89" s="31">
        <f t="shared" si="24"/>
        <v>9.9727482759277724</v>
      </c>
      <c r="D89" s="36">
        <f t="shared" si="25"/>
        <v>18.968578907793972</v>
      </c>
      <c r="E89" s="40">
        <f t="shared" si="26"/>
        <v>0.9</v>
      </c>
    </row>
    <row r="90" spans="1:5">
      <c r="A90" s="3" t="s">
        <v>144</v>
      </c>
      <c r="B90" s="3">
        <v>2048</v>
      </c>
      <c r="C90" s="31">
        <f t="shared" si="24"/>
        <v>9.9818321839518607</v>
      </c>
      <c r="D90" s="36">
        <f t="shared" si="25"/>
        <v>18.979052605195978</v>
      </c>
      <c r="E90" s="40">
        <f t="shared" si="26"/>
        <v>0.9</v>
      </c>
    </row>
    <row r="91" spans="1:5">
      <c r="A91" s="3" t="s">
        <v>144</v>
      </c>
      <c r="B91" s="3">
        <v>2049</v>
      </c>
      <c r="C91" s="31">
        <f t="shared" si="24"/>
        <v>9.990916091975949</v>
      </c>
      <c r="D91" s="36">
        <f t="shared" si="25"/>
        <v>18.989526302597984</v>
      </c>
      <c r="E91" s="40">
        <f t="shared" si="26"/>
        <v>0.9</v>
      </c>
    </row>
    <row r="92" spans="1:5">
      <c r="A92" s="7" t="s">
        <v>144</v>
      </c>
      <c r="B92" s="7">
        <v>2050</v>
      </c>
      <c r="C92" s="31">
        <f t="shared" si="24"/>
        <v>10.000000000000037</v>
      </c>
      <c r="D92" s="36">
        <f t="shared" si="25"/>
        <v>18.999999999999989</v>
      </c>
      <c r="E92" s="40">
        <f t="shared" si="26"/>
        <v>0.9</v>
      </c>
    </row>
    <row r="93" spans="1:5">
      <c r="A93" s="3" t="s">
        <v>106</v>
      </c>
      <c r="B93" s="3">
        <v>1964</v>
      </c>
      <c r="C93" s="44">
        <f>K6</f>
        <v>9.1209721954434446</v>
      </c>
      <c r="D93" s="45">
        <f t="shared" ref="D93:E93" si="27">L6</f>
        <v>19.312262755761822</v>
      </c>
      <c r="E93" s="46">
        <f t="shared" si="27"/>
        <v>0.94342722217249086</v>
      </c>
    </row>
    <row r="94" spans="1:5">
      <c r="A94" s="3" t="s">
        <v>106</v>
      </c>
      <c r="B94" s="3">
        <v>1965</v>
      </c>
      <c r="C94" s="42">
        <f>C93</f>
        <v>9.1209721954434446</v>
      </c>
      <c r="D94" s="43">
        <f t="shared" ref="D94:E94" si="28">D93</f>
        <v>19.312262755761822</v>
      </c>
      <c r="E94" s="47">
        <f t="shared" si="28"/>
        <v>0.94342722217249086</v>
      </c>
    </row>
    <row r="95" spans="1:5">
      <c r="A95" s="3" t="s">
        <v>106</v>
      </c>
      <c r="B95" s="3">
        <v>1966</v>
      </c>
      <c r="C95" s="42">
        <f t="shared" ref="C95:C133" si="29">C94</f>
        <v>9.1209721954434446</v>
      </c>
      <c r="D95" s="43">
        <f t="shared" ref="D95:D133" si="30">D94</f>
        <v>19.312262755761822</v>
      </c>
      <c r="E95" s="47">
        <f t="shared" ref="E95:E133" si="31">E94</f>
        <v>0.94342722217249086</v>
      </c>
    </row>
    <row r="96" spans="1:5">
      <c r="A96" s="3" t="s">
        <v>106</v>
      </c>
      <c r="B96" s="3">
        <v>1967</v>
      </c>
      <c r="C96" s="42">
        <f t="shared" si="29"/>
        <v>9.1209721954434446</v>
      </c>
      <c r="D96" s="43">
        <f t="shared" si="30"/>
        <v>19.312262755761822</v>
      </c>
      <c r="E96" s="47">
        <f t="shared" si="31"/>
        <v>0.94342722217249086</v>
      </c>
    </row>
    <row r="97" spans="1:5">
      <c r="A97" s="3" t="s">
        <v>106</v>
      </c>
      <c r="B97" s="3">
        <v>1968</v>
      </c>
      <c r="C97" s="42">
        <f t="shared" si="29"/>
        <v>9.1209721954434446</v>
      </c>
      <c r="D97" s="43">
        <f t="shared" si="30"/>
        <v>19.312262755761822</v>
      </c>
      <c r="E97" s="47">
        <f t="shared" si="31"/>
        <v>0.94342722217249086</v>
      </c>
    </row>
    <row r="98" spans="1:5">
      <c r="A98" s="3" t="s">
        <v>106</v>
      </c>
      <c r="B98" s="3">
        <v>1969</v>
      </c>
      <c r="C98" s="42">
        <f t="shared" si="29"/>
        <v>9.1209721954434446</v>
      </c>
      <c r="D98" s="43">
        <f t="shared" si="30"/>
        <v>19.312262755761822</v>
      </c>
      <c r="E98" s="47">
        <f t="shared" si="31"/>
        <v>0.94342722217249086</v>
      </c>
    </row>
    <row r="99" spans="1:5">
      <c r="A99" s="3" t="s">
        <v>106</v>
      </c>
      <c r="B99" s="3">
        <v>1970</v>
      </c>
      <c r="C99" s="42">
        <f t="shared" si="29"/>
        <v>9.1209721954434446</v>
      </c>
      <c r="D99" s="43">
        <f t="shared" si="30"/>
        <v>19.312262755761822</v>
      </c>
      <c r="E99" s="47">
        <f t="shared" si="31"/>
        <v>0.94342722217249086</v>
      </c>
    </row>
    <row r="100" spans="1:5">
      <c r="A100" s="3" t="s">
        <v>106</v>
      </c>
      <c r="B100" s="3">
        <v>1971</v>
      </c>
      <c r="C100" s="42">
        <f t="shared" si="29"/>
        <v>9.1209721954434446</v>
      </c>
      <c r="D100" s="43">
        <f t="shared" si="30"/>
        <v>19.312262755761822</v>
      </c>
      <c r="E100" s="47">
        <f t="shared" si="31"/>
        <v>0.94342722217249086</v>
      </c>
    </row>
    <row r="101" spans="1:5">
      <c r="A101" s="3" t="s">
        <v>106</v>
      </c>
      <c r="B101" s="3">
        <v>1972</v>
      </c>
      <c r="C101" s="42">
        <f t="shared" si="29"/>
        <v>9.1209721954434446</v>
      </c>
      <c r="D101" s="43">
        <f t="shared" si="30"/>
        <v>19.312262755761822</v>
      </c>
      <c r="E101" s="47">
        <f t="shared" si="31"/>
        <v>0.94342722217249086</v>
      </c>
    </row>
    <row r="102" spans="1:5">
      <c r="A102" s="3" t="s">
        <v>106</v>
      </c>
      <c r="B102" s="3">
        <v>1973</v>
      </c>
      <c r="C102" s="42">
        <f t="shared" si="29"/>
        <v>9.1209721954434446</v>
      </c>
      <c r="D102" s="43">
        <f t="shared" si="30"/>
        <v>19.312262755761822</v>
      </c>
      <c r="E102" s="47">
        <f t="shared" si="31"/>
        <v>0.94342722217249086</v>
      </c>
    </row>
    <row r="103" spans="1:5">
      <c r="A103" s="3" t="s">
        <v>106</v>
      </c>
      <c r="B103" s="3">
        <v>1974</v>
      </c>
      <c r="C103" s="42">
        <f t="shared" si="29"/>
        <v>9.1209721954434446</v>
      </c>
      <c r="D103" s="43">
        <f t="shared" si="30"/>
        <v>19.312262755761822</v>
      </c>
      <c r="E103" s="47">
        <f t="shared" si="31"/>
        <v>0.94342722217249086</v>
      </c>
    </row>
    <row r="104" spans="1:5">
      <c r="A104" s="3" t="s">
        <v>106</v>
      </c>
      <c r="B104" s="3">
        <v>1975</v>
      </c>
      <c r="C104" s="42">
        <f>K7</f>
        <v>9.4927214983181578</v>
      </c>
      <c r="D104" s="43">
        <f t="shared" ref="D104:E104" si="32">L7</f>
        <v>19.601677627837535</v>
      </c>
      <c r="E104" s="47">
        <f t="shared" si="32"/>
        <v>0.91841257237432516</v>
      </c>
    </row>
    <row r="105" spans="1:5">
      <c r="A105" s="3" t="s">
        <v>106</v>
      </c>
      <c r="B105" s="3">
        <v>1976</v>
      </c>
      <c r="C105" s="42">
        <f t="shared" si="29"/>
        <v>9.4927214983181578</v>
      </c>
      <c r="D105" s="43">
        <f t="shared" si="30"/>
        <v>19.601677627837535</v>
      </c>
      <c r="E105" s="47">
        <f t="shared" si="31"/>
        <v>0.91841257237432516</v>
      </c>
    </row>
    <row r="106" spans="1:5">
      <c r="A106" s="3" t="s">
        <v>106</v>
      </c>
      <c r="B106" s="3">
        <v>1977</v>
      </c>
      <c r="C106" s="42">
        <f t="shared" si="29"/>
        <v>9.4927214983181578</v>
      </c>
      <c r="D106" s="43">
        <f t="shared" si="30"/>
        <v>19.601677627837535</v>
      </c>
      <c r="E106" s="47">
        <f t="shared" si="31"/>
        <v>0.91841257237432516</v>
      </c>
    </row>
    <row r="107" spans="1:5">
      <c r="A107" s="3" t="s">
        <v>106</v>
      </c>
      <c r="B107" s="3">
        <v>1978</v>
      </c>
      <c r="C107" s="42">
        <f t="shared" si="29"/>
        <v>9.4927214983181578</v>
      </c>
      <c r="D107" s="43">
        <f t="shared" si="30"/>
        <v>19.601677627837535</v>
      </c>
      <c r="E107" s="47">
        <f t="shared" si="31"/>
        <v>0.91841257237432516</v>
      </c>
    </row>
    <row r="108" spans="1:5">
      <c r="A108" s="3" t="s">
        <v>106</v>
      </c>
      <c r="B108" s="3">
        <v>1979</v>
      </c>
      <c r="C108" s="42">
        <f t="shared" si="29"/>
        <v>9.4927214983181578</v>
      </c>
      <c r="D108" s="43">
        <f t="shared" si="30"/>
        <v>19.601677627837535</v>
      </c>
      <c r="E108" s="47">
        <f t="shared" si="31"/>
        <v>0.91841257237432516</v>
      </c>
    </row>
    <row r="109" spans="1:5">
      <c r="A109" s="3" t="s">
        <v>106</v>
      </c>
      <c r="B109" s="3">
        <v>1980</v>
      </c>
      <c r="C109" s="42">
        <f t="shared" si="29"/>
        <v>9.4927214983181578</v>
      </c>
      <c r="D109" s="43">
        <f t="shared" si="30"/>
        <v>19.601677627837535</v>
      </c>
      <c r="E109" s="47">
        <f t="shared" si="31"/>
        <v>0.91841257237432516</v>
      </c>
    </row>
    <row r="110" spans="1:5">
      <c r="A110" s="3" t="s">
        <v>106</v>
      </c>
      <c r="B110" s="3">
        <v>1981</v>
      </c>
      <c r="C110" s="42">
        <f t="shared" si="29"/>
        <v>9.4927214983181578</v>
      </c>
      <c r="D110" s="43">
        <f t="shared" si="30"/>
        <v>19.601677627837535</v>
      </c>
      <c r="E110" s="47">
        <f t="shared" si="31"/>
        <v>0.91841257237432516</v>
      </c>
    </row>
    <row r="111" spans="1:5">
      <c r="A111" s="3" t="s">
        <v>106</v>
      </c>
      <c r="B111" s="3">
        <v>1982</v>
      </c>
      <c r="C111" s="42">
        <f t="shared" si="29"/>
        <v>9.4927214983181578</v>
      </c>
      <c r="D111" s="43">
        <f t="shared" si="30"/>
        <v>19.601677627837535</v>
      </c>
      <c r="E111" s="47">
        <f t="shared" si="31"/>
        <v>0.91841257237432516</v>
      </c>
    </row>
    <row r="112" spans="1:5">
      <c r="A112" s="3" t="s">
        <v>106</v>
      </c>
      <c r="B112" s="3">
        <v>1983</v>
      </c>
      <c r="C112" s="42">
        <f t="shared" si="29"/>
        <v>9.4927214983181578</v>
      </c>
      <c r="D112" s="43">
        <f t="shared" si="30"/>
        <v>19.601677627837535</v>
      </c>
      <c r="E112" s="47">
        <f t="shared" si="31"/>
        <v>0.91841257237432516</v>
      </c>
    </row>
    <row r="113" spans="1:5">
      <c r="A113" s="3" t="s">
        <v>106</v>
      </c>
      <c r="B113" s="3">
        <v>1984</v>
      </c>
      <c r="C113" s="42">
        <f t="shared" si="29"/>
        <v>9.4927214983181578</v>
      </c>
      <c r="D113" s="43">
        <f t="shared" si="30"/>
        <v>19.601677627837535</v>
      </c>
      <c r="E113" s="47">
        <f t="shared" si="31"/>
        <v>0.91841257237432516</v>
      </c>
    </row>
    <row r="114" spans="1:5">
      <c r="A114" s="3" t="s">
        <v>106</v>
      </c>
      <c r="B114" s="3">
        <v>1985</v>
      </c>
      <c r="C114" s="42">
        <f>K8</f>
        <v>9.3727495624331514</v>
      </c>
      <c r="D114" s="43">
        <f t="shared" ref="D114:E114" si="33">L8</f>
        <v>19.806576941416935</v>
      </c>
      <c r="E114" s="47">
        <f t="shared" si="33"/>
        <v>0.90165371036508057</v>
      </c>
    </row>
    <row r="115" spans="1:5">
      <c r="A115" s="3" t="s">
        <v>106</v>
      </c>
      <c r="B115" s="3">
        <v>1986</v>
      </c>
      <c r="C115" s="42">
        <f t="shared" si="29"/>
        <v>9.3727495624331514</v>
      </c>
      <c r="D115" s="43">
        <f t="shared" si="30"/>
        <v>19.806576941416935</v>
      </c>
      <c r="E115" s="47">
        <f t="shared" si="31"/>
        <v>0.90165371036508057</v>
      </c>
    </row>
    <row r="116" spans="1:5">
      <c r="A116" s="3" t="s">
        <v>106</v>
      </c>
      <c r="B116" s="3">
        <v>1987</v>
      </c>
      <c r="C116" s="42">
        <f t="shared" si="29"/>
        <v>9.3727495624331514</v>
      </c>
      <c r="D116" s="43">
        <f t="shared" si="30"/>
        <v>19.806576941416935</v>
      </c>
      <c r="E116" s="47">
        <f t="shared" si="31"/>
        <v>0.90165371036508057</v>
      </c>
    </row>
    <row r="117" spans="1:5">
      <c r="A117" s="3" t="s">
        <v>106</v>
      </c>
      <c r="B117" s="3">
        <v>1988</v>
      </c>
      <c r="C117" s="42">
        <f t="shared" si="29"/>
        <v>9.3727495624331514</v>
      </c>
      <c r="D117" s="43">
        <f t="shared" si="30"/>
        <v>19.806576941416935</v>
      </c>
      <c r="E117" s="47">
        <f t="shared" si="31"/>
        <v>0.90165371036508057</v>
      </c>
    </row>
    <row r="118" spans="1:5">
      <c r="A118" s="3" t="s">
        <v>106</v>
      </c>
      <c r="B118" s="3">
        <v>1989</v>
      </c>
      <c r="C118" s="42">
        <f t="shared" si="29"/>
        <v>9.3727495624331514</v>
      </c>
      <c r="D118" s="43">
        <f t="shared" si="30"/>
        <v>19.806576941416935</v>
      </c>
      <c r="E118" s="47">
        <f t="shared" si="31"/>
        <v>0.90165371036508057</v>
      </c>
    </row>
    <row r="119" spans="1:5">
      <c r="A119" s="3" t="s">
        <v>106</v>
      </c>
      <c r="B119" s="3">
        <v>1990</v>
      </c>
      <c r="C119" s="42">
        <f t="shared" si="29"/>
        <v>9.3727495624331514</v>
      </c>
      <c r="D119" s="43">
        <f t="shared" si="30"/>
        <v>19.806576941416935</v>
      </c>
      <c r="E119" s="47">
        <f t="shared" si="31"/>
        <v>0.90165371036508057</v>
      </c>
    </row>
    <row r="120" spans="1:5">
      <c r="A120" s="3" t="s">
        <v>106</v>
      </c>
      <c r="B120" s="3">
        <v>1991</v>
      </c>
      <c r="C120" s="42">
        <f t="shared" si="29"/>
        <v>9.3727495624331514</v>
      </c>
      <c r="D120" s="43">
        <f t="shared" si="30"/>
        <v>19.806576941416935</v>
      </c>
      <c r="E120" s="47">
        <f t="shared" si="31"/>
        <v>0.90165371036508057</v>
      </c>
    </row>
    <row r="121" spans="1:5">
      <c r="A121" s="3" t="s">
        <v>106</v>
      </c>
      <c r="B121" s="3">
        <v>1992</v>
      </c>
      <c r="C121" s="42">
        <f t="shared" si="29"/>
        <v>9.3727495624331514</v>
      </c>
      <c r="D121" s="43">
        <f t="shared" si="30"/>
        <v>19.806576941416935</v>
      </c>
      <c r="E121" s="47">
        <f t="shared" si="31"/>
        <v>0.90165371036508057</v>
      </c>
    </row>
    <row r="122" spans="1:5">
      <c r="A122" s="3" t="s">
        <v>106</v>
      </c>
      <c r="B122" s="3">
        <v>1993</v>
      </c>
      <c r="C122" s="42">
        <f t="shared" si="29"/>
        <v>9.3727495624331514</v>
      </c>
      <c r="D122" s="43">
        <f t="shared" si="30"/>
        <v>19.806576941416935</v>
      </c>
      <c r="E122" s="47">
        <f t="shared" si="31"/>
        <v>0.90165371036508057</v>
      </c>
    </row>
    <row r="123" spans="1:5">
      <c r="A123" s="3" t="s">
        <v>106</v>
      </c>
      <c r="B123" s="3">
        <v>1994</v>
      </c>
      <c r="C123" s="42">
        <f t="shared" si="29"/>
        <v>9.3727495624331514</v>
      </c>
      <c r="D123" s="43">
        <f t="shared" si="30"/>
        <v>19.806576941416935</v>
      </c>
      <c r="E123" s="47">
        <f t="shared" si="31"/>
        <v>0.90165371036508057</v>
      </c>
    </row>
    <row r="124" spans="1:5">
      <c r="A124" s="3" t="s">
        <v>106</v>
      </c>
      <c r="B124" s="3">
        <v>1995</v>
      </c>
      <c r="C124" s="42">
        <f>K9</f>
        <v>9.5879312613177206</v>
      </c>
      <c r="D124" s="43">
        <f t="shared" ref="D124:E124" si="34">L9</f>
        <v>20.518367280425171</v>
      </c>
      <c r="E124" s="47">
        <f t="shared" si="34"/>
        <v>0.90165371036508057</v>
      </c>
    </row>
    <row r="125" spans="1:5">
      <c r="A125" s="3" t="s">
        <v>106</v>
      </c>
      <c r="B125" s="3">
        <v>1996</v>
      </c>
      <c r="C125" s="42">
        <f t="shared" si="29"/>
        <v>9.5879312613177206</v>
      </c>
      <c r="D125" s="43">
        <f t="shared" si="30"/>
        <v>20.518367280425171</v>
      </c>
      <c r="E125" s="47">
        <f t="shared" si="31"/>
        <v>0.90165371036508057</v>
      </c>
    </row>
    <row r="126" spans="1:5">
      <c r="A126" s="3" t="s">
        <v>106</v>
      </c>
      <c r="B126" s="3">
        <v>1997</v>
      </c>
      <c r="C126" s="42">
        <f t="shared" si="29"/>
        <v>9.5879312613177206</v>
      </c>
      <c r="D126" s="43">
        <f t="shared" si="30"/>
        <v>20.518367280425171</v>
      </c>
      <c r="E126" s="47">
        <f t="shared" si="31"/>
        <v>0.90165371036508057</v>
      </c>
    </row>
    <row r="127" spans="1:5">
      <c r="A127" s="3" t="s">
        <v>106</v>
      </c>
      <c r="B127" s="3">
        <v>1998</v>
      </c>
      <c r="C127" s="42">
        <f t="shared" si="29"/>
        <v>9.5879312613177206</v>
      </c>
      <c r="D127" s="43">
        <f t="shared" si="30"/>
        <v>20.518367280425171</v>
      </c>
      <c r="E127" s="47">
        <f t="shared" si="31"/>
        <v>0.90165371036508057</v>
      </c>
    </row>
    <row r="128" spans="1:5">
      <c r="A128" s="3" t="s">
        <v>106</v>
      </c>
      <c r="B128" s="3">
        <v>1999</v>
      </c>
      <c r="C128" s="42">
        <f t="shared" si="29"/>
        <v>9.5879312613177206</v>
      </c>
      <c r="D128" s="43">
        <f t="shared" si="30"/>
        <v>20.518367280425171</v>
      </c>
      <c r="E128" s="47">
        <f t="shared" si="31"/>
        <v>0.90165371036508057</v>
      </c>
    </row>
    <row r="129" spans="1:5">
      <c r="A129" s="3" t="s">
        <v>106</v>
      </c>
      <c r="B129" s="3">
        <v>2000</v>
      </c>
      <c r="C129" s="42">
        <f t="shared" si="29"/>
        <v>9.5879312613177206</v>
      </c>
      <c r="D129" s="43">
        <f t="shared" si="30"/>
        <v>20.518367280425171</v>
      </c>
      <c r="E129" s="47">
        <f t="shared" si="31"/>
        <v>0.90165371036508057</v>
      </c>
    </row>
    <row r="130" spans="1:5">
      <c r="A130" s="3" t="s">
        <v>106</v>
      </c>
      <c r="B130" s="3">
        <v>2001</v>
      </c>
      <c r="C130" s="42">
        <f t="shared" si="29"/>
        <v>9.5879312613177206</v>
      </c>
      <c r="D130" s="43">
        <f t="shared" si="30"/>
        <v>20.518367280425171</v>
      </c>
      <c r="E130" s="47">
        <f t="shared" si="31"/>
        <v>0.90165371036508057</v>
      </c>
    </row>
    <row r="131" spans="1:5">
      <c r="A131" s="3" t="s">
        <v>106</v>
      </c>
      <c r="B131" s="3">
        <v>2002</v>
      </c>
      <c r="C131" s="42">
        <f t="shared" si="29"/>
        <v>9.5879312613177206</v>
      </c>
      <c r="D131" s="43">
        <f t="shared" si="30"/>
        <v>20.518367280425171</v>
      </c>
      <c r="E131" s="47">
        <f t="shared" si="31"/>
        <v>0.90165371036508057</v>
      </c>
    </row>
    <row r="132" spans="1:5">
      <c r="A132" s="3" t="s">
        <v>106</v>
      </c>
      <c r="B132" s="3">
        <v>2003</v>
      </c>
      <c r="C132" s="42">
        <f t="shared" si="29"/>
        <v>9.5879312613177206</v>
      </c>
      <c r="D132" s="43">
        <f t="shared" si="30"/>
        <v>20.518367280425171</v>
      </c>
      <c r="E132" s="47">
        <f t="shared" si="31"/>
        <v>0.90165371036508057</v>
      </c>
    </row>
    <row r="133" spans="1:5">
      <c r="A133" s="3" t="s">
        <v>106</v>
      </c>
      <c r="B133" s="3">
        <v>2004</v>
      </c>
      <c r="C133" s="42">
        <f t="shared" si="29"/>
        <v>9.5879312613177206</v>
      </c>
      <c r="D133" s="43">
        <f t="shared" si="30"/>
        <v>20.518367280425171</v>
      </c>
      <c r="E133" s="47">
        <f t="shared" si="31"/>
        <v>0.90165371036508057</v>
      </c>
    </row>
    <row r="134" spans="1:5">
      <c r="A134" s="3" t="s">
        <v>106</v>
      </c>
      <c r="B134" s="3">
        <v>2005</v>
      </c>
      <c r="C134" s="42">
        <f>K11</f>
        <v>9.6186284078108137</v>
      </c>
      <c r="D134" s="43">
        <f t="shared" ref="D134:E134" si="35">L11</f>
        <v>20.528837556937667</v>
      </c>
      <c r="E134" s="47">
        <f t="shared" si="35"/>
        <v>0.9016177601397527</v>
      </c>
    </row>
    <row r="135" spans="1:5">
      <c r="A135" s="3" t="s">
        <v>106</v>
      </c>
      <c r="B135" s="3">
        <v>2006</v>
      </c>
      <c r="C135" s="42">
        <f t="shared" ref="C135:C179" si="36">K12</f>
        <v>9.6493255543039069</v>
      </c>
      <c r="D135" s="43">
        <f t="shared" ref="D135:D179" si="37">L12</f>
        <v>20.539307833450163</v>
      </c>
      <c r="E135" s="47">
        <f t="shared" ref="E135:E179" si="38">M12</f>
        <v>0.90158180991442483</v>
      </c>
    </row>
    <row r="136" spans="1:5">
      <c r="A136" s="3" t="s">
        <v>106</v>
      </c>
      <c r="B136" s="3">
        <v>2007</v>
      </c>
      <c r="C136" s="42">
        <f t="shared" si="36"/>
        <v>9.6800227007970001</v>
      </c>
      <c r="D136" s="43">
        <f t="shared" si="37"/>
        <v>20.549778109962659</v>
      </c>
      <c r="E136" s="47">
        <f t="shared" si="38"/>
        <v>0.90154585968909695</v>
      </c>
    </row>
    <row r="137" spans="1:5">
      <c r="A137" s="3" t="s">
        <v>106</v>
      </c>
      <c r="B137" s="3">
        <v>2008</v>
      </c>
      <c r="C137" s="42">
        <f t="shared" si="36"/>
        <v>9.7107198472900933</v>
      </c>
      <c r="D137" s="43">
        <f t="shared" si="37"/>
        <v>20.560248386475156</v>
      </c>
      <c r="E137" s="47">
        <f t="shared" si="38"/>
        <v>0.90150990946376908</v>
      </c>
    </row>
    <row r="138" spans="1:5">
      <c r="A138" s="3" t="s">
        <v>106</v>
      </c>
      <c r="B138" s="3">
        <v>2009</v>
      </c>
      <c r="C138" s="42">
        <f t="shared" si="36"/>
        <v>9.7414169937831865</v>
      </c>
      <c r="D138" s="43">
        <f t="shared" si="37"/>
        <v>20.570718662987652</v>
      </c>
      <c r="E138" s="47">
        <f t="shared" si="38"/>
        <v>0.9014739592384412</v>
      </c>
    </row>
    <row r="139" spans="1:5">
      <c r="A139" s="3" t="s">
        <v>106</v>
      </c>
      <c r="B139" s="3">
        <v>2010</v>
      </c>
      <c r="C139" s="42">
        <f t="shared" si="36"/>
        <v>9.7721141402762797</v>
      </c>
      <c r="D139" s="43">
        <f t="shared" si="37"/>
        <v>20.581188939500148</v>
      </c>
      <c r="E139" s="47">
        <f t="shared" si="38"/>
        <v>0.90143800901311333</v>
      </c>
    </row>
    <row r="140" spans="1:5">
      <c r="A140" s="3" t="s">
        <v>106</v>
      </c>
      <c r="B140" s="3">
        <v>2011</v>
      </c>
      <c r="C140" s="42">
        <f t="shared" si="36"/>
        <v>9.8028112867693729</v>
      </c>
      <c r="D140" s="43">
        <f t="shared" si="37"/>
        <v>20.591659216012644</v>
      </c>
      <c r="E140" s="47">
        <f t="shared" si="38"/>
        <v>0.90140205878778545</v>
      </c>
    </row>
    <row r="141" spans="1:5">
      <c r="A141" s="3" t="s">
        <v>106</v>
      </c>
      <c r="B141" s="3">
        <v>2012</v>
      </c>
      <c r="C141" s="42">
        <f t="shared" si="36"/>
        <v>9.833508433262466</v>
      </c>
      <c r="D141" s="43">
        <f t="shared" si="37"/>
        <v>20.60212949252514</v>
      </c>
      <c r="E141" s="47">
        <f t="shared" si="38"/>
        <v>0.90136610856245758</v>
      </c>
    </row>
    <row r="142" spans="1:5">
      <c r="A142" s="3" t="s">
        <v>106</v>
      </c>
      <c r="B142" s="3">
        <v>2013</v>
      </c>
      <c r="C142" s="42">
        <f t="shared" si="36"/>
        <v>9.8642055797555592</v>
      </c>
      <c r="D142" s="43">
        <f t="shared" si="37"/>
        <v>20.612599769037637</v>
      </c>
      <c r="E142" s="47">
        <f t="shared" si="38"/>
        <v>0.90133015833712971</v>
      </c>
    </row>
    <row r="143" spans="1:5">
      <c r="A143" s="3" t="s">
        <v>106</v>
      </c>
      <c r="B143" s="3">
        <v>2014</v>
      </c>
      <c r="C143" s="42">
        <f t="shared" si="36"/>
        <v>9.8949027262486524</v>
      </c>
      <c r="D143" s="43">
        <f t="shared" si="37"/>
        <v>20.623070045550133</v>
      </c>
      <c r="E143" s="47">
        <f t="shared" si="38"/>
        <v>0.90129420811180183</v>
      </c>
    </row>
    <row r="144" spans="1:5">
      <c r="A144" s="3" t="s">
        <v>106</v>
      </c>
      <c r="B144" s="3">
        <v>2015</v>
      </c>
      <c r="C144" s="42">
        <f t="shared" si="36"/>
        <v>9.9255998727417456</v>
      </c>
      <c r="D144" s="43">
        <f t="shared" si="37"/>
        <v>20.633540322062629</v>
      </c>
      <c r="E144" s="47">
        <f t="shared" si="38"/>
        <v>0.90125825788647396</v>
      </c>
    </row>
    <row r="145" spans="1:5">
      <c r="A145" s="3" t="s">
        <v>106</v>
      </c>
      <c r="B145" s="3">
        <v>2016</v>
      </c>
      <c r="C145" s="42">
        <f t="shared" si="36"/>
        <v>9.9562970192348388</v>
      </c>
      <c r="D145" s="43">
        <f t="shared" si="37"/>
        <v>20.644010598575125</v>
      </c>
      <c r="E145" s="47">
        <f t="shared" si="38"/>
        <v>0.90122230766114608</v>
      </c>
    </row>
    <row r="146" spans="1:5">
      <c r="A146" s="3" t="s">
        <v>106</v>
      </c>
      <c r="B146" s="3">
        <v>2017</v>
      </c>
      <c r="C146" s="42">
        <f t="shared" si="36"/>
        <v>9.986994165727932</v>
      </c>
      <c r="D146" s="43">
        <f t="shared" si="37"/>
        <v>20.654480875087621</v>
      </c>
      <c r="E146" s="47">
        <f t="shared" si="38"/>
        <v>0.90118635743581821</v>
      </c>
    </row>
    <row r="147" spans="1:5">
      <c r="A147" s="3" t="s">
        <v>106</v>
      </c>
      <c r="B147" s="3">
        <v>2018</v>
      </c>
      <c r="C147" s="42">
        <f t="shared" si="36"/>
        <v>10.017691312221025</v>
      </c>
      <c r="D147" s="43">
        <f t="shared" si="37"/>
        <v>20.664951151600118</v>
      </c>
      <c r="E147" s="47">
        <f t="shared" si="38"/>
        <v>0.90115040721049033</v>
      </c>
    </row>
    <row r="148" spans="1:5">
      <c r="A148" s="3" t="s">
        <v>106</v>
      </c>
      <c r="B148" s="3">
        <v>2019</v>
      </c>
      <c r="C148" s="42">
        <f t="shared" si="36"/>
        <v>10.048388458714118</v>
      </c>
      <c r="D148" s="43">
        <f t="shared" si="37"/>
        <v>20.675421428112614</v>
      </c>
      <c r="E148" s="47">
        <f t="shared" si="38"/>
        <v>0.90111445698516246</v>
      </c>
    </row>
    <row r="149" spans="1:5">
      <c r="A149" s="3" t="s">
        <v>106</v>
      </c>
      <c r="B149" s="3">
        <v>2020</v>
      </c>
      <c r="C149" s="42">
        <f t="shared" si="36"/>
        <v>10.079085605207212</v>
      </c>
      <c r="D149" s="43">
        <f t="shared" si="37"/>
        <v>20.68589170462511</v>
      </c>
      <c r="E149" s="47">
        <f t="shared" si="38"/>
        <v>0.90107850675983459</v>
      </c>
    </row>
    <row r="150" spans="1:5">
      <c r="A150" s="3" t="s">
        <v>106</v>
      </c>
      <c r="B150" s="3">
        <v>2021</v>
      </c>
      <c r="C150" s="42">
        <f t="shared" si="36"/>
        <v>10.109782751700305</v>
      </c>
      <c r="D150" s="43">
        <f t="shared" si="37"/>
        <v>20.696361981137606</v>
      </c>
      <c r="E150" s="47">
        <f t="shared" si="38"/>
        <v>0.90104255653450671</v>
      </c>
    </row>
    <row r="151" spans="1:5">
      <c r="A151" s="3" t="s">
        <v>106</v>
      </c>
      <c r="B151" s="3">
        <v>2022</v>
      </c>
      <c r="C151" s="42">
        <f t="shared" si="36"/>
        <v>10.140479898193398</v>
      </c>
      <c r="D151" s="43">
        <f t="shared" si="37"/>
        <v>20.706832257650102</v>
      </c>
      <c r="E151" s="47">
        <f t="shared" si="38"/>
        <v>0.90100660630917884</v>
      </c>
    </row>
    <row r="152" spans="1:5">
      <c r="A152" s="3" t="s">
        <v>106</v>
      </c>
      <c r="B152" s="3">
        <v>2023</v>
      </c>
      <c r="C152" s="42">
        <f t="shared" si="36"/>
        <v>10.171177044686491</v>
      </c>
      <c r="D152" s="43">
        <f t="shared" si="37"/>
        <v>20.717302534162599</v>
      </c>
      <c r="E152" s="47">
        <f t="shared" si="38"/>
        <v>0.90097065608385096</v>
      </c>
    </row>
    <row r="153" spans="1:5">
      <c r="A153" s="3" t="s">
        <v>106</v>
      </c>
      <c r="B153" s="3">
        <v>2024</v>
      </c>
      <c r="C153" s="42">
        <f t="shared" si="36"/>
        <v>10.201874191179584</v>
      </c>
      <c r="D153" s="43">
        <f t="shared" si="37"/>
        <v>20.727772810675095</v>
      </c>
      <c r="E153" s="47">
        <f t="shared" si="38"/>
        <v>0.90093470585852309</v>
      </c>
    </row>
    <row r="154" spans="1:5">
      <c r="A154" s="3" t="s">
        <v>106</v>
      </c>
      <c r="B154" s="3">
        <v>2025</v>
      </c>
      <c r="C154" s="42">
        <f t="shared" si="36"/>
        <v>10.232571337672677</v>
      </c>
      <c r="D154" s="43">
        <f t="shared" si="37"/>
        <v>20.738243087187591</v>
      </c>
      <c r="E154" s="47">
        <f t="shared" si="38"/>
        <v>0.90089875563319521</v>
      </c>
    </row>
    <row r="155" spans="1:5">
      <c r="A155" s="3" t="s">
        <v>106</v>
      </c>
      <c r="B155" s="3">
        <v>2026</v>
      </c>
      <c r="C155" s="42">
        <f t="shared" si="36"/>
        <v>10.263268484165771</v>
      </c>
      <c r="D155" s="43">
        <f t="shared" si="37"/>
        <v>20.748713363700087</v>
      </c>
      <c r="E155" s="47">
        <f t="shared" si="38"/>
        <v>0.90086280540786734</v>
      </c>
    </row>
    <row r="156" spans="1:5">
      <c r="A156" s="3" t="s">
        <v>106</v>
      </c>
      <c r="B156" s="3">
        <v>2027</v>
      </c>
      <c r="C156" s="42">
        <f t="shared" si="36"/>
        <v>10.293965630658864</v>
      </c>
      <c r="D156" s="43">
        <f t="shared" si="37"/>
        <v>20.759183640212584</v>
      </c>
      <c r="E156" s="47">
        <f t="shared" si="38"/>
        <v>0.90082685518253947</v>
      </c>
    </row>
    <row r="157" spans="1:5">
      <c r="A157" s="3" t="s">
        <v>106</v>
      </c>
      <c r="B157" s="3">
        <v>2028</v>
      </c>
      <c r="C157" s="42">
        <f t="shared" si="36"/>
        <v>10.324662777151957</v>
      </c>
      <c r="D157" s="43">
        <f t="shared" si="37"/>
        <v>20.76965391672508</v>
      </c>
      <c r="E157" s="47">
        <f t="shared" si="38"/>
        <v>0.90079090495721159</v>
      </c>
    </row>
    <row r="158" spans="1:5">
      <c r="A158" s="3" t="s">
        <v>106</v>
      </c>
      <c r="B158" s="3">
        <v>2029</v>
      </c>
      <c r="C158" s="42">
        <f t="shared" si="36"/>
        <v>10.35535992364505</v>
      </c>
      <c r="D158" s="43">
        <f t="shared" si="37"/>
        <v>20.780124193237576</v>
      </c>
      <c r="E158" s="47">
        <f t="shared" si="38"/>
        <v>0.90075495473188372</v>
      </c>
    </row>
    <row r="159" spans="1:5">
      <c r="A159" s="3" t="s">
        <v>106</v>
      </c>
      <c r="B159" s="3">
        <v>2030</v>
      </c>
      <c r="C159" s="42">
        <f t="shared" si="36"/>
        <v>10.386057070138143</v>
      </c>
      <c r="D159" s="43">
        <f t="shared" si="37"/>
        <v>20.790594469750072</v>
      </c>
      <c r="E159" s="47">
        <f t="shared" si="38"/>
        <v>0.90071900450655584</v>
      </c>
    </row>
    <row r="160" spans="1:5">
      <c r="A160" s="3" t="s">
        <v>106</v>
      </c>
      <c r="B160" s="3">
        <v>2031</v>
      </c>
      <c r="C160" s="42">
        <f t="shared" si="36"/>
        <v>10.416754216631237</v>
      </c>
      <c r="D160" s="43">
        <f t="shared" si="37"/>
        <v>20.801064746262568</v>
      </c>
      <c r="E160" s="47">
        <f t="shared" si="38"/>
        <v>0.90068305428122797</v>
      </c>
    </row>
    <row r="161" spans="1:5">
      <c r="A161" s="3" t="s">
        <v>106</v>
      </c>
      <c r="B161" s="3">
        <v>2032</v>
      </c>
      <c r="C161" s="42">
        <f t="shared" si="36"/>
        <v>10.44745136312433</v>
      </c>
      <c r="D161" s="43">
        <f t="shared" si="37"/>
        <v>20.811535022775065</v>
      </c>
      <c r="E161" s="47">
        <f t="shared" si="38"/>
        <v>0.90064710405590009</v>
      </c>
    </row>
    <row r="162" spans="1:5">
      <c r="A162" s="3" t="s">
        <v>106</v>
      </c>
      <c r="B162" s="3">
        <v>2033</v>
      </c>
      <c r="C162" s="42">
        <f t="shared" si="36"/>
        <v>10.478148509617423</v>
      </c>
      <c r="D162" s="43">
        <f t="shared" si="37"/>
        <v>20.822005299287561</v>
      </c>
      <c r="E162" s="47">
        <f t="shared" si="38"/>
        <v>0.90061115383057222</v>
      </c>
    </row>
    <row r="163" spans="1:5">
      <c r="A163" s="3" t="s">
        <v>106</v>
      </c>
      <c r="B163" s="3">
        <v>2034</v>
      </c>
      <c r="C163" s="42">
        <f t="shared" si="36"/>
        <v>10.508845656110516</v>
      </c>
      <c r="D163" s="43">
        <f t="shared" si="37"/>
        <v>20.832475575800057</v>
      </c>
      <c r="E163" s="47">
        <f t="shared" si="38"/>
        <v>0.90057520360524435</v>
      </c>
    </row>
    <row r="164" spans="1:5">
      <c r="A164" s="3" t="s">
        <v>106</v>
      </c>
      <c r="B164" s="3">
        <v>2035</v>
      </c>
      <c r="C164" s="42">
        <f t="shared" si="36"/>
        <v>10.539542802603609</v>
      </c>
      <c r="D164" s="43">
        <f t="shared" si="37"/>
        <v>20.842945852312553</v>
      </c>
      <c r="E164" s="47">
        <f t="shared" si="38"/>
        <v>0.90053925337991647</v>
      </c>
    </row>
    <row r="165" spans="1:5">
      <c r="A165" s="3" t="s">
        <v>106</v>
      </c>
      <c r="B165" s="3">
        <v>2036</v>
      </c>
      <c r="C165" s="42">
        <f t="shared" si="36"/>
        <v>10.570239949096703</v>
      </c>
      <c r="D165" s="43">
        <f t="shared" si="37"/>
        <v>20.853416128825049</v>
      </c>
      <c r="E165" s="47">
        <f t="shared" si="38"/>
        <v>0.9005033031545886</v>
      </c>
    </row>
    <row r="166" spans="1:5">
      <c r="A166" s="3" t="s">
        <v>106</v>
      </c>
      <c r="B166" s="3">
        <v>2037</v>
      </c>
      <c r="C166" s="42">
        <f t="shared" si="36"/>
        <v>10.600937095589796</v>
      </c>
      <c r="D166" s="43">
        <f t="shared" si="37"/>
        <v>20.863886405337546</v>
      </c>
      <c r="E166" s="47">
        <f t="shared" si="38"/>
        <v>0.90046735292926072</v>
      </c>
    </row>
    <row r="167" spans="1:5">
      <c r="A167" s="3" t="s">
        <v>106</v>
      </c>
      <c r="B167" s="3">
        <v>2038</v>
      </c>
      <c r="C167" s="42">
        <f t="shared" si="36"/>
        <v>10.631634242082889</v>
      </c>
      <c r="D167" s="43">
        <f t="shared" si="37"/>
        <v>20.874356681850042</v>
      </c>
      <c r="E167" s="47">
        <f t="shared" si="38"/>
        <v>0.90043140270393285</v>
      </c>
    </row>
    <row r="168" spans="1:5">
      <c r="A168" s="3" t="s">
        <v>106</v>
      </c>
      <c r="B168" s="3">
        <v>2039</v>
      </c>
      <c r="C168" s="42">
        <f t="shared" si="36"/>
        <v>10.662331388575982</v>
      </c>
      <c r="D168" s="43">
        <f t="shared" si="37"/>
        <v>20.884826958362538</v>
      </c>
      <c r="E168" s="47">
        <f t="shared" si="38"/>
        <v>0.90039545247860497</v>
      </c>
    </row>
    <row r="169" spans="1:5">
      <c r="A169" s="3" t="s">
        <v>106</v>
      </c>
      <c r="B169" s="3">
        <v>2040</v>
      </c>
      <c r="C169" s="42">
        <f t="shared" si="36"/>
        <v>10.693028535069075</v>
      </c>
      <c r="D169" s="43">
        <f t="shared" si="37"/>
        <v>20.895297234875034</v>
      </c>
      <c r="E169" s="47">
        <f t="shared" si="38"/>
        <v>0.9003595022532771</v>
      </c>
    </row>
    <row r="170" spans="1:5">
      <c r="A170" s="3" t="s">
        <v>106</v>
      </c>
      <c r="B170" s="3">
        <v>2041</v>
      </c>
      <c r="C170" s="42">
        <f t="shared" si="36"/>
        <v>10.723725681562168</v>
      </c>
      <c r="D170" s="43">
        <f t="shared" si="37"/>
        <v>20.905767511387531</v>
      </c>
      <c r="E170" s="47">
        <f t="shared" si="38"/>
        <v>0.90032355202794923</v>
      </c>
    </row>
    <row r="171" spans="1:5">
      <c r="A171" s="3" t="s">
        <v>106</v>
      </c>
      <c r="B171" s="3">
        <v>2042</v>
      </c>
      <c r="C171" s="42">
        <f t="shared" si="36"/>
        <v>10.754422828055262</v>
      </c>
      <c r="D171" s="43">
        <f t="shared" si="37"/>
        <v>20.916237787900027</v>
      </c>
      <c r="E171" s="47">
        <f t="shared" si="38"/>
        <v>0.90028760180262135</v>
      </c>
    </row>
    <row r="172" spans="1:5">
      <c r="A172" s="3" t="s">
        <v>106</v>
      </c>
      <c r="B172" s="3">
        <v>2043</v>
      </c>
      <c r="C172" s="42">
        <f t="shared" si="36"/>
        <v>10.785119974548355</v>
      </c>
      <c r="D172" s="43">
        <f t="shared" si="37"/>
        <v>20.926708064412523</v>
      </c>
      <c r="E172" s="47">
        <f t="shared" si="38"/>
        <v>0.90025165157729348</v>
      </c>
    </row>
    <row r="173" spans="1:5">
      <c r="A173" s="3" t="s">
        <v>106</v>
      </c>
      <c r="B173" s="3">
        <v>2044</v>
      </c>
      <c r="C173" s="42">
        <f t="shared" si="36"/>
        <v>10.815817121041448</v>
      </c>
      <c r="D173" s="43">
        <f t="shared" si="37"/>
        <v>20.937178340925019</v>
      </c>
      <c r="E173" s="47">
        <f t="shared" si="38"/>
        <v>0.9002157013519656</v>
      </c>
    </row>
    <row r="174" spans="1:5">
      <c r="A174" s="3" t="s">
        <v>106</v>
      </c>
      <c r="B174" s="3">
        <v>2045</v>
      </c>
      <c r="C174" s="42">
        <f t="shared" si="36"/>
        <v>10.846514267534541</v>
      </c>
      <c r="D174" s="43">
        <f t="shared" si="37"/>
        <v>20.947648617437515</v>
      </c>
      <c r="E174" s="47">
        <f t="shared" si="38"/>
        <v>0.90017975112663773</v>
      </c>
    </row>
    <row r="175" spans="1:5">
      <c r="A175" s="3" t="s">
        <v>106</v>
      </c>
      <c r="B175" s="3">
        <v>2046</v>
      </c>
      <c r="C175" s="42">
        <f t="shared" si="36"/>
        <v>10.877211414027634</v>
      </c>
      <c r="D175" s="43">
        <f t="shared" si="37"/>
        <v>20.958118893950012</v>
      </c>
      <c r="E175" s="47">
        <f t="shared" si="38"/>
        <v>0.90014380090130985</v>
      </c>
    </row>
    <row r="176" spans="1:5">
      <c r="A176" s="3" t="s">
        <v>106</v>
      </c>
      <c r="B176" s="3">
        <v>2047</v>
      </c>
      <c r="C176" s="42">
        <f t="shared" si="36"/>
        <v>10.907908560520728</v>
      </c>
      <c r="D176" s="43">
        <f t="shared" si="37"/>
        <v>20.968589170462508</v>
      </c>
      <c r="E176" s="47">
        <f t="shared" si="38"/>
        <v>0.90010785067598198</v>
      </c>
    </row>
    <row r="177" spans="1:5">
      <c r="A177" s="3" t="s">
        <v>106</v>
      </c>
      <c r="B177" s="3">
        <v>2048</v>
      </c>
      <c r="C177" s="42">
        <f t="shared" si="36"/>
        <v>10.938605707013821</v>
      </c>
      <c r="D177" s="43">
        <f t="shared" si="37"/>
        <v>20.979059446975004</v>
      </c>
      <c r="E177" s="47">
        <f t="shared" si="38"/>
        <v>0.90007190045065411</v>
      </c>
    </row>
    <row r="178" spans="1:5">
      <c r="A178" s="3" t="s">
        <v>106</v>
      </c>
      <c r="B178" s="3">
        <v>2049</v>
      </c>
      <c r="C178" s="42">
        <f t="shared" si="36"/>
        <v>10.969302853506914</v>
      </c>
      <c r="D178" s="43">
        <f t="shared" si="37"/>
        <v>20.9895297234875</v>
      </c>
      <c r="E178" s="47">
        <f t="shared" si="38"/>
        <v>0.90003595022532623</v>
      </c>
    </row>
    <row r="179" spans="1:5">
      <c r="A179" s="7" t="s">
        <v>106</v>
      </c>
      <c r="B179" s="7">
        <v>2050</v>
      </c>
      <c r="C179" s="42">
        <f t="shared" si="36"/>
        <v>11.000000000000007</v>
      </c>
      <c r="D179" s="43">
        <f t="shared" si="37"/>
        <v>20.999999999999996</v>
      </c>
      <c r="E179" s="47">
        <f t="shared" si="38"/>
        <v>0.89999999999999836</v>
      </c>
    </row>
    <row r="180" spans="1:5">
      <c r="A180" s="3" t="s">
        <v>145</v>
      </c>
      <c r="B180" s="3">
        <v>1964</v>
      </c>
      <c r="C180" s="37">
        <f>N6</f>
        <v>9.3606400694235603</v>
      </c>
      <c r="D180" s="38">
        <f t="shared" ref="D180:E180" si="39">O6</f>
        <v>21.781945667138839</v>
      </c>
      <c r="E180" s="39">
        <f t="shared" si="39"/>
        <v>0.95053975143749847</v>
      </c>
    </row>
    <row r="181" spans="1:5">
      <c r="A181" s="3" t="s">
        <v>145</v>
      </c>
      <c r="B181" s="3">
        <v>1965</v>
      </c>
      <c r="C181" s="31">
        <f>C180</f>
        <v>9.3606400694235603</v>
      </c>
      <c r="D181" s="36">
        <f t="shared" ref="D181:E181" si="40">D180</f>
        <v>21.781945667138839</v>
      </c>
      <c r="E181" s="40">
        <f t="shared" si="40"/>
        <v>0.95053975143749847</v>
      </c>
    </row>
    <row r="182" spans="1:5">
      <c r="A182" s="3" t="s">
        <v>145</v>
      </c>
      <c r="B182" s="3">
        <v>1966</v>
      </c>
      <c r="C182" s="31">
        <f t="shared" ref="C182:C220" si="41">C181</f>
        <v>9.3606400694235603</v>
      </c>
      <c r="D182" s="36">
        <f t="shared" ref="D182:D220" si="42">D181</f>
        <v>21.781945667138839</v>
      </c>
      <c r="E182" s="40">
        <f t="shared" ref="E182:E220" si="43">E181</f>
        <v>0.95053975143749847</v>
      </c>
    </row>
    <row r="183" spans="1:5">
      <c r="A183" s="3" t="s">
        <v>145</v>
      </c>
      <c r="B183" s="3">
        <v>1967</v>
      </c>
      <c r="C183" s="31">
        <f t="shared" si="41"/>
        <v>9.3606400694235603</v>
      </c>
      <c r="D183" s="36">
        <f t="shared" si="42"/>
        <v>21.781945667138839</v>
      </c>
      <c r="E183" s="40">
        <f t="shared" si="43"/>
        <v>0.95053975143749847</v>
      </c>
    </row>
    <row r="184" spans="1:5">
      <c r="A184" s="3" t="s">
        <v>145</v>
      </c>
      <c r="B184" s="3">
        <v>1968</v>
      </c>
      <c r="C184" s="31">
        <f t="shared" si="41"/>
        <v>9.3606400694235603</v>
      </c>
      <c r="D184" s="36">
        <f t="shared" si="42"/>
        <v>21.781945667138839</v>
      </c>
      <c r="E184" s="40">
        <f t="shared" si="43"/>
        <v>0.95053975143749847</v>
      </c>
    </row>
    <row r="185" spans="1:5">
      <c r="A185" s="3" t="s">
        <v>145</v>
      </c>
      <c r="B185" s="3">
        <v>1969</v>
      </c>
      <c r="C185" s="31">
        <f t="shared" si="41"/>
        <v>9.3606400694235603</v>
      </c>
      <c r="D185" s="36">
        <f t="shared" si="42"/>
        <v>21.781945667138839</v>
      </c>
      <c r="E185" s="40">
        <f t="shared" si="43"/>
        <v>0.95053975143749847</v>
      </c>
    </row>
    <row r="186" spans="1:5">
      <c r="A186" s="3" t="s">
        <v>145</v>
      </c>
      <c r="B186" s="3">
        <v>1970</v>
      </c>
      <c r="C186" s="31">
        <f t="shared" si="41"/>
        <v>9.3606400694235603</v>
      </c>
      <c r="D186" s="36">
        <f t="shared" si="42"/>
        <v>21.781945667138839</v>
      </c>
      <c r="E186" s="40">
        <f t="shared" si="43"/>
        <v>0.95053975143749847</v>
      </c>
    </row>
    <row r="187" spans="1:5">
      <c r="A187" s="3" t="s">
        <v>145</v>
      </c>
      <c r="B187" s="3">
        <v>1971</v>
      </c>
      <c r="C187" s="31">
        <f t="shared" si="41"/>
        <v>9.3606400694235603</v>
      </c>
      <c r="D187" s="36">
        <f t="shared" si="42"/>
        <v>21.781945667138839</v>
      </c>
      <c r="E187" s="40">
        <f t="shared" si="43"/>
        <v>0.95053975143749847</v>
      </c>
    </row>
    <row r="188" spans="1:5">
      <c r="A188" s="3" t="s">
        <v>145</v>
      </c>
      <c r="B188" s="3">
        <v>1972</v>
      </c>
      <c r="C188" s="31">
        <f t="shared" si="41"/>
        <v>9.3606400694235603</v>
      </c>
      <c r="D188" s="36">
        <f t="shared" si="42"/>
        <v>21.781945667138839</v>
      </c>
      <c r="E188" s="40">
        <f t="shared" si="43"/>
        <v>0.95053975143749847</v>
      </c>
    </row>
    <row r="189" spans="1:5">
      <c r="A189" s="3" t="s">
        <v>145</v>
      </c>
      <c r="B189" s="3">
        <v>1973</v>
      </c>
      <c r="C189" s="31">
        <f t="shared" si="41"/>
        <v>9.3606400694235603</v>
      </c>
      <c r="D189" s="36">
        <f t="shared" si="42"/>
        <v>21.781945667138839</v>
      </c>
      <c r="E189" s="40">
        <f t="shared" si="43"/>
        <v>0.95053975143749847</v>
      </c>
    </row>
    <row r="190" spans="1:5">
      <c r="A190" s="3" t="s">
        <v>145</v>
      </c>
      <c r="B190" s="3">
        <v>1974</v>
      </c>
      <c r="C190" s="31">
        <f t="shared" si="41"/>
        <v>9.3606400694235603</v>
      </c>
      <c r="D190" s="36">
        <f t="shared" si="42"/>
        <v>21.781945667138839</v>
      </c>
      <c r="E190" s="40">
        <f t="shared" si="43"/>
        <v>0.95053975143749847</v>
      </c>
    </row>
    <row r="191" spans="1:5">
      <c r="A191" s="3" t="s">
        <v>145</v>
      </c>
      <c r="B191" s="3">
        <v>1975</v>
      </c>
      <c r="C191" s="31">
        <f>N7</f>
        <v>9.9960371792593357</v>
      </c>
      <c r="D191" s="36">
        <f t="shared" ref="D191:E191" si="44">O7</f>
        <v>22.855291140898327</v>
      </c>
      <c r="E191" s="40">
        <f t="shared" si="44"/>
        <v>0.93783349442091957</v>
      </c>
    </row>
    <row r="192" spans="1:5">
      <c r="A192" s="3" t="s">
        <v>145</v>
      </c>
      <c r="B192" s="3">
        <v>1976</v>
      </c>
      <c r="C192" s="31">
        <f t="shared" si="41"/>
        <v>9.9960371792593357</v>
      </c>
      <c r="D192" s="36">
        <f t="shared" si="42"/>
        <v>22.855291140898327</v>
      </c>
      <c r="E192" s="40">
        <f t="shared" si="43"/>
        <v>0.93783349442091957</v>
      </c>
    </row>
    <row r="193" spans="1:5">
      <c r="A193" s="3" t="s">
        <v>145</v>
      </c>
      <c r="B193" s="3">
        <v>1977</v>
      </c>
      <c r="C193" s="31">
        <f t="shared" si="41"/>
        <v>9.9960371792593357</v>
      </c>
      <c r="D193" s="36">
        <f t="shared" si="42"/>
        <v>22.855291140898327</v>
      </c>
      <c r="E193" s="40">
        <f t="shared" si="43"/>
        <v>0.93783349442091957</v>
      </c>
    </row>
    <row r="194" spans="1:5">
      <c r="A194" s="3" t="s">
        <v>145</v>
      </c>
      <c r="B194" s="3">
        <v>1978</v>
      </c>
      <c r="C194" s="31">
        <f t="shared" si="41"/>
        <v>9.9960371792593357</v>
      </c>
      <c r="D194" s="36">
        <f t="shared" si="42"/>
        <v>22.855291140898327</v>
      </c>
      <c r="E194" s="40">
        <f t="shared" si="43"/>
        <v>0.93783349442091957</v>
      </c>
    </row>
    <row r="195" spans="1:5">
      <c r="A195" s="3" t="s">
        <v>145</v>
      </c>
      <c r="B195" s="3">
        <v>1979</v>
      </c>
      <c r="C195" s="31">
        <f t="shared" si="41"/>
        <v>9.9960371792593357</v>
      </c>
      <c r="D195" s="36">
        <f t="shared" si="42"/>
        <v>22.855291140898327</v>
      </c>
      <c r="E195" s="40">
        <f t="shared" si="43"/>
        <v>0.93783349442091957</v>
      </c>
    </row>
    <row r="196" spans="1:5">
      <c r="A196" s="3" t="s">
        <v>145</v>
      </c>
      <c r="B196" s="3">
        <v>1980</v>
      </c>
      <c r="C196" s="31">
        <f t="shared" si="41"/>
        <v>9.9960371792593357</v>
      </c>
      <c r="D196" s="36">
        <f t="shared" si="42"/>
        <v>22.855291140898327</v>
      </c>
      <c r="E196" s="40">
        <f t="shared" si="43"/>
        <v>0.93783349442091957</v>
      </c>
    </row>
    <row r="197" spans="1:5">
      <c r="A197" s="3" t="s">
        <v>145</v>
      </c>
      <c r="B197" s="3">
        <v>1981</v>
      </c>
      <c r="C197" s="31">
        <f t="shared" si="41"/>
        <v>9.9960371792593357</v>
      </c>
      <c r="D197" s="36">
        <f t="shared" si="42"/>
        <v>22.855291140898327</v>
      </c>
      <c r="E197" s="40">
        <f t="shared" si="43"/>
        <v>0.93783349442091957</v>
      </c>
    </row>
    <row r="198" spans="1:5">
      <c r="A198" s="3" t="s">
        <v>145</v>
      </c>
      <c r="B198" s="3">
        <v>1982</v>
      </c>
      <c r="C198" s="31">
        <f t="shared" si="41"/>
        <v>9.9960371792593357</v>
      </c>
      <c r="D198" s="36">
        <f t="shared" si="42"/>
        <v>22.855291140898327</v>
      </c>
      <c r="E198" s="40">
        <f t="shared" si="43"/>
        <v>0.93783349442091957</v>
      </c>
    </row>
    <row r="199" spans="1:5">
      <c r="A199" s="3" t="s">
        <v>145</v>
      </c>
      <c r="B199" s="3">
        <v>1983</v>
      </c>
      <c r="C199" s="31">
        <f t="shared" si="41"/>
        <v>9.9960371792593357</v>
      </c>
      <c r="D199" s="36">
        <f t="shared" si="42"/>
        <v>22.855291140898327</v>
      </c>
      <c r="E199" s="40">
        <f t="shared" si="43"/>
        <v>0.93783349442091957</v>
      </c>
    </row>
    <row r="200" spans="1:5">
      <c r="A200" s="3" t="s">
        <v>145</v>
      </c>
      <c r="B200" s="3">
        <v>1984</v>
      </c>
      <c r="C200" s="31">
        <f t="shared" si="41"/>
        <v>9.9960371792593357</v>
      </c>
      <c r="D200" s="36">
        <f t="shared" si="42"/>
        <v>22.855291140898327</v>
      </c>
      <c r="E200" s="40">
        <f t="shared" si="43"/>
        <v>0.93783349442091957</v>
      </c>
    </row>
    <row r="201" spans="1:5">
      <c r="A201" s="3" t="s">
        <v>145</v>
      </c>
      <c r="B201" s="3">
        <v>1985</v>
      </c>
      <c r="C201" s="31">
        <f>N8</f>
        <v>10.586038259823839</v>
      </c>
      <c r="D201" s="36">
        <f t="shared" ref="D201:E201" si="45">O8</f>
        <v>23.194061510337875</v>
      </c>
      <c r="E201" s="40">
        <f t="shared" si="45"/>
        <v>0.9</v>
      </c>
    </row>
    <row r="202" spans="1:5">
      <c r="A202" s="3" t="s">
        <v>145</v>
      </c>
      <c r="B202" s="3">
        <v>1986</v>
      </c>
      <c r="C202" s="31">
        <f t="shared" si="41"/>
        <v>10.586038259823839</v>
      </c>
      <c r="D202" s="36">
        <f t="shared" si="42"/>
        <v>23.194061510337875</v>
      </c>
      <c r="E202" s="40">
        <f t="shared" si="43"/>
        <v>0.9</v>
      </c>
    </row>
    <row r="203" spans="1:5">
      <c r="A203" s="3" t="s">
        <v>145</v>
      </c>
      <c r="B203" s="3">
        <v>1987</v>
      </c>
      <c r="C203" s="31">
        <f t="shared" si="41"/>
        <v>10.586038259823839</v>
      </c>
      <c r="D203" s="36">
        <f t="shared" si="42"/>
        <v>23.194061510337875</v>
      </c>
      <c r="E203" s="40">
        <f t="shared" si="43"/>
        <v>0.9</v>
      </c>
    </row>
    <row r="204" spans="1:5">
      <c r="A204" s="3" t="s">
        <v>145</v>
      </c>
      <c r="B204" s="3">
        <v>1988</v>
      </c>
      <c r="C204" s="31">
        <f t="shared" si="41"/>
        <v>10.586038259823839</v>
      </c>
      <c r="D204" s="36">
        <f t="shared" si="42"/>
        <v>23.194061510337875</v>
      </c>
      <c r="E204" s="40">
        <f t="shared" si="43"/>
        <v>0.9</v>
      </c>
    </row>
    <row r="205" spans="1:5">
      <c r="A205" s="3" t="s">
        <v>145</v>
      </c>
      <c r="B205" s="3">
        <v>1989</v>
      </c>
      <c r="C205" s="31">
        <f t="shared" si="41"/>
        <v>10.586038259823839</v>
      </c>
      <c r="D205" s="36">
        <f t="shared" si="42"/>
        <v>23.194061510337875</v>
      </c>
      <c r="E205" s="40">
        <f t="shared" si="43"/>
        <v>0.9</v>
      </c>
    </row>
    <row r="206" spans="1:5">
      <c r="A206" s="3" t="s">
        <v>145</v>
      </c>
      <c r="B206" s="3">
        <v>1990</v>
      </c>
      <c r="C206" s="31">
        <f t="shared" si="41"/>
        <v>10.586038259823839</v>
      </c>
      <c r="D206" s="36">
        <f t="shared" si="42"/>
        <v>23.194061510337875</v>
      </c>
      <c r="E206" s="40">
        <f t="shared" si="43"/>
        <v>0.9</v>
      </c>
    </row>
    <row r="207" spans="1:5">
      <c r="A207" s="3" t="s">
        <v>145</v>
      </c>
      <c r="B207" s="3">
        <v>1991</v>
      </c>
      <c r="C207" s="31">
        <f t="shared" si="41"/>
        <v>10.586038259823839</v>
      </c>
      <c r="D207" s="36">
        <f t="shared" si="42"/>
        <v>23.194061510337875</v>
      </c>
      <c r="E207" s="40">
        <f t="shared" si="43"/>
        <v>0.9</v>
      </c>
    </row>
    <row r="208" spans="1:5">
      <c r="A208" s="3" t="s">
        <v>145</v>
      </c>
      <c r="B208" s="3">
        <v>1992</v>
      </c>
      <c r="C208" s="31">
        <f t="shared" si="41"/>
        <v>10.586038259823839</v>
      </c>
      <c r="D208" s="36">
        <f t="shared" si="42"/>
        <v>23.194061510337875</v>
      </c>
      <c r="E208" s="40">
        <f t="shared" si="43"/>
        <v>0.9</v>
      </c>
    </row>
    <row r="209" spans="1:5">
      <c r="A209" s="3" t="s">
        <v>145</v>
      </c>
      <c r="B209" s="3">
        <v>1993</v>
      </c>
      <c r="C209" s="31">
        <f t="shared" si="41"/>
        <v>10.586038259823839</v>
      </c>
      <c r="D209" s="36">
        <f t="shared" si="42"/>
        <v>23.194061510337875</v>
      </c>
      <c r="E209" s="40">
        <f t="shared" si="43"/>
        <v>0.9</v>
      </c>
    </row>
    <row r="210" spans="1:5">
      <c r="A210" s="3" t="s">
        <v>145</v>
      </c>
      <c r="B210" s="3">
        <v>1994</v>
      </c>
      <c r="C210" s="31">
        <f t="shared" si="41"/>
        <v>10.586038259823839</v>
      </c>
      <c r="D210" s="36">
        <f t="shared" si="42"/>
        <v>23.194061510337875</v>
      </c>
      <c r="E210" s="40">
        <f t="shared" si="43"/>
        <v>0.9</v>
      </c>
    </row>
    <row r="211" spans="1:5">
      <c r="A211" s="3" t="s">
        <v>145</v>
      </c>
      <c r="B211" s="3">
        <v>1995</v>
      </c>
      <c r="C211" s="31">
        <f>N9</f>
        <v>10.441615701978089</v>
      </c>
      <c r="D211" s="36">
        <f t="shared" ref="D211:E211" si="46">O9</f>
        <v>23.628730511366005</v>
      </c>
      <c r="E211" s="40">
        <f t="shared" si="46"/>
        <v>0.9</v>
      </c>
    </row>
    <row r="212" spans="1:5">
      <c r="A212" s="3" t="s">
        <v>145</v>
      </c>
      <c r="B212" s="3">
        <v>1996</v>
      </c>
      <c r="C212" s="31">
        <f t="shared" si="41"/>
        <v>10.441615701978089</v>
      </c>
      <c r="D212" s="36">
        <f t="shared" si="42"/>
        <v>23.628730511366005</v>
      </c>
      <c r="E212" s="40">
        <f t="shared" si="43"/>
        <v>0.9</v>
      </c>
    </row>
    <row r="213" spans="1:5">
      <c r="A213" s="3" t="s">
        <v>145</v>
      </c>
      <c r="B213" s="3">
        <v>1997</v>
      </c>
      <c r="C213" s="31">
        <f t="shared" si="41"/>
        <v>10.441615701978089</v>
      </c>
      <c r="D213" s="36">
        <f t="shared" si="42"/>
        <v>23.628730511366005</v>
      </c>
      <c r="E213" s="40">
        <f t="shared" si="43"/>
        <v>0.9</v>
      </c>
    </row>
    <row r="214" spans="1:5">
      <c r="A214" s="3" t="s">
        <v>145</v>
      </c>
      <c r="B214" s="3">
        <v>1998</v>
      </c>
      <c r="C214" s="31">
        <f t="shared" si="41"/>
        <v>10.441615701978089</v>
      </c>
      <c r="D214" s="36">
        <f t="shared" si="42"/>
        <v>23.628730511366005</v>
      </c>
      <c r="E214" s="40">
        <f t="shared" si="43"/>
        <v>0.9</v>
      </c>
    </row>
    <row r="215" spans="1:5">
      <c r="A215" s="3" t="s">
        <v>145</v>
      </c>
      <c r="B215" s="3">
        <v>1999</v>
      </c>
      <c r="C215" s="31">
        <f t="shared" si="41"/>
        <v>10.441615701978089</v>
      </c>
      <c r="D215" s="36">
        <f t="shared" si="42"/>
        <v>23.628730511366005</v>
      </c>
      <c r="E215" s="40">
        <f t="shared" si="43"/>
        <v>0.9</v>
      </c>
    </row>
    <row r="216" spans="1:5">
      <c r="A216" s="3" t="s">
        <v>145</v>
      </c>
      <c r="B216" s="3">
        <v>2000</v>
      </c>
      <c r="C216" s="31">
        <f t="shared" si="41"/>
        <v>10.441615701978089</v>
      </c>
      <c r="D216" s="36">
        <f t="shared" si="42"/>
        <v>23.628730511366005</v>
      </c>
      <c r="E216" s="40">
        <f t="shared" si="43"/>
        <v>0.9</v>
      </c>
    </row>
    <row r="217" spans="1:5">
      <c r="A217" s="3" t="s">
        <v>145</v>
      </c>
      <c r="B217" s="3">
        <v>2001</v>
      </c>
      <c r="C217" s="31">
        <f t="shared" si="41"/>
        <v>10.441615701978089</v>
      </c>
      <c r="D217" s="36">
        <f t="shared" si="42"/>
        <v>23.628730511366005</v>
      </c>
      <c r="E217" s="40">
        <f t="shared" si="43"/>
        <v>0.9</v>
      </c>
    </row>
    <row r="218" spans="1:5">
      <c r="A218" s="3" t="s">
        <v>145</v>
      </c>
      <c r="B218" s="3">
        <v>2002</v>
      </c>
      <c r="C218" s="31">
        <f t="shared" si="41"/>
        <v>10.441615701978089</v>
      </c>
      <c r="D218" s="36">
        <f t="shared" si="42"/>
        <v>23.628730511366005</v>
      </c>
      <c r="E218" s="40">
        <f t="shared" si="43"/>
        <v>0.9</v>
      </c>
    </row>
    <row r="219" spans="1:5">
      <c r="A219" s="3" t="s">
        <v>145</v>
      </c>
      <c r="B219" s="3">
        <v>2003</v>
      </c>
      <c r="C219" s="31">
        <f t="shared" si="41"/>
        <v>10.441615701978089</v>
      </c>
      <c r="D219" s="36">
        <f t="shared" si="42"/>
        <v>23.628730511366005</v>
      </c>
      <c r="E219" s="40">
        <f t="shared" si="43"/>
        <v>0.9</v>
      </c>
    </row>
    <row r="220" spans="1:5">
      <c r="A220" s="3" t="s">
        <v>145</v>
      </c>
      <c r="B220" s="3">
        <v>2004</v>
      </c>
      <c r="C220" s="31">
        <f t="shared" si="41"/>
        <v>10.441615701978089</v>
      </c>
      <c r="D220" s="36">
        <f t="shared" si="42"/>
        <v>23.628730511366005</v>
      </c>
      <c r="E220" s="40">
        <f t="shared" si="43"/>
        <v>0.9</v>
      </c>
    </row>
    <row r="221" spans="1:5">
      <c r="A221" s="3" t="s">
        <v>145</v>
      </c>
      <c r="B221" s="3">
        <v>2005</v>
      </c>
      <c r="C221" s="31">
        <f>N11</f>
        <v>10.475493621500304</v>
      </c>
      <c r="D221" s="36">
        <f t="shared" ref="D221:E221" si="47">O11</f>
        <v>23.647671152423264</v>
      </c>
      <c r="E221" s="40">
        <f t="shared" si="47"/>
        <v>0.9</v>
      </c>
    </row>
    <row r="222" spans="1:5">
      <c r="A222" s="3" t="s">
        <v>145</v>
      </c>
      <c r="B222" s="3">
        <v>2006</v>
      </c>
      <c r="C222" s="31">
        <f t="shared" ref="C222:C266" si="48">N12</f>
        <v>10.509371541022519</v>
      </c>
      <c r="D222" s="36">
        <f t="shared" ref="D222:D266" si="49">O12</f>
        <v>23.666611793480524</v>
      </c>
      <c r="E222" s="40">
        <f t="shared" ref="E222:E266" si="50">P12</f>
        <v>0.9</v>
      </c>
    </row>
    <row r="223" spans="1:5">
      <c r="A223" s="3" t="s">
        <v>145</v>
      </c>
      <c r="B223" s="3">
        <v>2007</v>
      </c>
      <c r="C223" s="31">
        <f t="shared" si="48"/>
        <v>10.543249460544734</v>
      </c>
      <c r="D223" s="36">
        <f t="shared" si="49"/>
        <v>23.685552434537783</v>
      </c>
      <c r="E223" s="40">
        <f t="shared" si="50"/>
        <v>0.9</v>
      </c>
    </row>
    <row r="224" spans="1:5">
      <c r="A224" s="3" t="s">
        <v>145</v>
      </c>
      <c r="B224" s="3">
        <v>2008</v>
      </c>
      <c r="C224" s="31">
        <f t="shared" si="48"/>
        <v>10.577127380066949</v>
      </c>
      <c r="D224" s="36">
        <f t="shared" si="49"/>
        <v>23.704493075595042</v>
      </c>
      <c r="E224" s="40">
        <f t="shared" si="50"/>
        <v>0.9</v>
      </c>
    </row>
    <row r="225" spans="1:5">
      <c r="A225" s="3" t="s">
        <v>145</v>
      </c>
      <c r="B225" s="3">
        <v>2009</v>
      </c>
      <c r="C225" s="31">
        <f t="shared" si="48"/>
        <v>10.611005299589165</v>
      </c>
      <c r="D225" s="36">
        <f t="shared" si="49"/>
        <v>23.723433716652302</v>
      </c>
      <c r="E225" s="40">
        <f t="shared" si="50"/>
        <v>0.9</v>
      </c>
    </row>
    <row r="226" spans="1:5">
      <c r="A226" s="3" t="s">
        <v>145</v>
      </c>
      <c r="B226" s="3">
        <v>2010</v>
      </c>
      <c r="C226" s="31">
        <f t="shared" si="48"/>
        <v>10.64488321911138</v>
      </c>
      <c r="D226" s="36">
        <f t="shared" si="49"/>
        <v>23.742374357709561</v>
      </c>
      <c r="E226" s="40">
        <f t="shared" si="50"/>
        <v>0.9</v>
      </c>
    </row>
    <row r="227" spans="1:5">
      <c r="A227" s="3" t="s">
        <v>145</v>
      </c>
      <c r="B227" s="3">
        <v>2011</v>
      </c>
      <c r="C227" s="31">
        <f t="shared" si="48"/>
        <v>10.678761138633595</v>
      </c>
      <c r="D227" s="36">
        <f t="shared" si="49"/>
        <v>23.761314998766821</v>
      </c>
      <c r="E227" s="40">
        <f t="shared" si="50"/>
        <v>0.9</v>
      </c>
    </row>
    <row r="228" spans="1:5">
      <c r="A228" s="3" t="s">
        <v>145</v>
      </c>
      <c r="B228" s="3">
        <v>2012</v>
      </c>
      <c r="C228" s="31">
        <f t="shared" si="48"/>
        <v>10.71263905815581</v>
      </c>
      <c r="D228" s="36">
        <f t="shared" si="49"/>
        <v>23.78025563982408</v>
      </c>
      <c r="E228" s="40">
        <f t="shared" si="50"/>
        <v>0.9</v>
      </c>
    </row>
    <row r="229" spans="1:5">
      <c r="A229" s="3" t="s">
        <v>145</v>
      </c>
      <c r="B229" s="3">
        <v>2013</v>
      </c>
      <c r="C229" s="31">
        <f t="shared" si="48"/>
        <v>10.746516977678025</v>
      </c>
      <c r="D229" s="36">
        <f t="shared" si="49"/>
        <v>23.79919628088134</v>
      </c>
      <c r="E229" s="40">
        <f t="shared" si="50"/>
        <v>0.9</v>
      </c>
    </row>
    <row r="230" spans="1:5">
      <c r="A230" s="3" t="s">
        <v>145</v>
      </c>
      <c r="B230" s="3">
        <v>2014</v>
      </c>
      <c r="C230" s="31">
        <f t="shared" si="48"/>
        <v>10.780394897200241</v>
      </c>
      <c r="D230" s="36">
        <f t="shared" si="49"/>
        <v>23.818136921938599</v>
      </c>
      <c r="E230" s="40">
        <f t="shared" si="50"/>
        <v>0.9</v>
      </c>
    </row>
    <row r="231" spans="1:5">
      <c r="A231" s="3" t="s">
        <v>145</v>
      </c>
      <c r="B231" s="3">
        <v>2015</v>
      </c>
      <c r="C231" s="31">
        <f t="shared" si="48"/>
        <v>10.814272816722456</v>
      </c>
      <c r="D231" s="36">
        <f t="shared" si="49"/>
        <v>23.837077562995859</v>
      </c>
      <c r="E231" s="40">
        <f t="shared" si="50"/>
        <v>0.9</v>
      </c>
    </row>
    <row r="232" spans="1:5">
      <c r="A232" s="3" t="s">
        <v>145</v>
      </c>
      <c r="B232" s="3">
        <v>2016</v>
      </c>
      <c r="C232" s="31">
        <f t="shared" si="48"/>
        <v>10.848150736244671</v>
      </c>
      <c r="D232" s="36">
        <f t="shared" si="49"/>
        <v>23.856018204053118</v>
      </c>
      <c r="E232" s="40">
        <f t="shared" si="50"/>
        <v>0.9</v>
      </c>
    </row>
    <row r="233" spans="1:5">
      <c r="A233" s="3" t="s">
        <v>145</v>
      </c>
      <c r="B233" s="3">
        <v>2017</v>
      </c>
      <c r="C233" s="31">
        <f t="shared" si="48"/>
        <v>10.882028655766886</v>
      </c>
      <c r="D233" s="36">
        <f t="shared" si="49"/>
        <v>23.874958845110378</v>
      </c>
      <c r="E233" s="40">
        <f t="shared" si="50"/>
        <v>0.9</v>
      </c>
    </row>
    <row r="234" spans="1:5">
      <c r="A234" s="3" t="s">
        <v>145</v>
      </c>
      <c r="B234" s="3">
        <v>2018</v>
      </c>
      <c r="C234" s="31">
        <f t="shared" si="48"/>
        <v>10.915906575289101</v>
      </c>
      <c r="D234" s="36">
        <f t="shared" si="49"/>
        <v>23.893899486167637</v>
      </c>
      <c r="E234" s="40">
        <f t="shared" si="50"/>
        <v>0.9</v>
      </c>
    </row>
    <row r="235" spans="1:5">
      <c r="A235" s="3" t="s">
        <v>145</v>
      </c>
      <c r="B235" s="3">
        <v>2019</v>
      </c>
      <c r="C235" s="31">
        <f t="shared" si="48"/>
        <v>10.949784494811317</v>
      </c>
      <c r="D235" s="36">
        <f t="shared" si="49"/>
        <v>23.912840127224896</v>
      </c>
      <c r="E235" s="40">
        <f t="shared" si="50"/>
        <v>0.9</v>
      </c>
    </row>
    <row r="236" spans="1:5">
      <c r="A236" s="3" t="s">
        <v>145</v>
      </c>
      <c r="B236" s="3">
        <v>2020</v>
      </c>
      <c r="C236" s="31">
        <f t="shared" si="48"/>
        <v>10.983662414333532</v>
      </c>
      <c r="D236" s="36">
        <f t="shared" si="49"/>
        <v>23.931780768282156</v>
      </c>
      <c r="E236" s="40">
        <f t="shared" si="50"/>
        <v>0.9</v>
      </c>
    </row>
    <row r="237" spans="1:5">
      <c r="A237" s="3" t="s">
        <v>145</v>
      </c>
      <c r="B237" s="3">
        <v>2021</v>
      </c>
      <c r="C237" s="31">
        <f t="shared" si="48"/>
        <v>11.017540333855747</v>
      </c>
      <c r="D237" s="36">
        <f t="shared" si="49"/>
        <v>23.950721409339415</v>
      </c>
      <c r="E237" s="40">
        <f t="shared" si="50"/>
        <v>0.9</v>
      </c>
    </row>
    <row r="238" spans="1:5">
      <c r="A238" s="3" t="s">
        <v>145</v>
      </c>
      <c r="B238" s="3">
        <v>2022</v>
      </c>
      <c r="C238" s="31">
        <f t="shared" si="48"/>
        <v>11.051418253377962</v>
      </c>
      <c r="D238" s="36">
        <f t="shared" si="49"/>
        <v>23.969662050396675</v>
      </c>
      <c r="E238" s="40">
        <f t="shared" si="50"/>
        <v>0.9</v>
      </c>
    </row>
    <row r="239" spans="1:5">
      <c r="A239" s="3" t="s">
        <v>145</v>
      </c>
      <c r="B239" s="3">
        <v>2023</v>
      </c>
      <c r="C239" s="31">
        <f t="shared" si="48"/>
        <v>11.085296172900177</v>
      </c>
      <c r="D239" s="36">
        <f t="shared" si="49"/>
        <v>23.988602691453934</v>
      </c>
      <c r="E239" s="40">
        <f t="shared" si="50"/>
        <v>0.9</v>
      </c>
    </row>
    <row r="240" spans="1:5">
      <c r="A240" s="3" t="s">
        <v>145</v>
      </c>
      <c r="B240" s="3">
        <v>2024</v>
      </c>
      <c r="C240" s="31">
        <f t="shared" si="48"/>
        <v>11.119174092422393</v>
      </c>
      <c r="D240" s="36">
        <f t="shared" si="49"/>
        <v>24.007543332511194</v>
      </c>
      <c r="E240" s="40">
        <f t="shared" si="50"/>
        <v>0.9</v>
      </c>
    </row>
    <row r="241" spans="1:5">
      <c r="A241" s="3" t="s">
        <v>145</v>
      </c>
      <c r="B241" s="3">
        <v>2025</v>
      </c>
      <c r="C241" s="31">
        <f t="shared" si="48"/>
        <v>11.153052011944608</v>
      </c>
      <c r="D241" s="36">
        <f t="shared" si="49"/>
        <v>24.026483973568453</v>
      </c>
      <c r="E241" s="40">
        <f t="shared" si="50"/>
        <v>0.9</v>
      </c>
    </row>
    <row r="242" spans="1:5">
      <c r="A242" s="3" t="s">
        <v>145</v>
      </c>
      <c r="B242" s="3">
        <v>2026</v>
      </c>
      <c r="C242" s="31">
        <f t="shared" si="48"/>
        <v>11.186929931466823</v>
      </c>
      <c r="D242" s="36">
        <f t="shared" si="49"/>
        <v>24.045424614625713</v>
      </c>
      <c r="E242" s="40">
        <f t="shared" si="50"/>
        <v>0.9</v>
      </c>
    </row>
    <row r="243" spans="1:5">
      <c r="A243" s="3" t="s">
        <v>145</v>
      </c>
      <c r="B243" s="3">
        <v>2027</v>
      </c>
      <c r="C243" s="31">
        <f t="shared" si="48"/>
        <v>11.220807850989038</v>
      </c>
      <c r="D243" s="36">
        <f t="shared" si="49"/>
        <v>24.064365255682972</v>
      </c>
      <c r="E243" s="40">
        <f t="shared" si="50"/>
        <v>0.9</v>
      </c>
    </row>
    <row r="244" spans="1:5">
      <c r="A244" s="3" t="s">
        <v>145</v>
      </c>
      <c r="B244" s="3">
        <v>2028</v>
      </c>
      <c r="C244" s="31">
        <f t="shared" si="48"/>
        <v>11.254685770511253</v>
      </c>
      <c r="D244" s="36">
        <f t="shared" si="49"/>
        <v>24.083305896740232</v>
      </c>
      <c r="E244" s="40">
        <f t="shared" si="50"/>
        <v>0.9</v>
      </c>
    </row>
    <row r="245" spans="1:5">
      <c r="A245" s="3" t="s">
        <v>145</v>
      </c>
      <c r="B245" s="3">
        <v>2029</v>
      </c>
      <c r="C245" s="31">
        <f t="shared" si="48"/>
        <v>11.288563690033468</v>
      </c>
      <c r="D245" s="36">
        <f t="shared" si="49"/>
        <v>24.102246537797491</v>
      </c>
      <c r="E245" s="40">
        <f t="shared" si="50"/>
        <v>0.9</v>
      </c>
    </row>
    <row r="246" spans="1:5">
      <c r="A246" s="3" t="s">
        <v>145</v>
      </c>
      <c r="B246" s="3">
        <v>2030</v>
      </c>
      <c r="C246" s="31">
        <f t="shared" si="48"/>
        <v>11.322441609555684</v>
      </c>
      <c r="D246" s="36">
        <f t="shared" si="49"/>
        <v>24.12118717885475</v>
      </c>
      <c r="E246" s="40">
        <f t="shared" si="50"/>
        <v>0.9</v>
      </c>
    </row>
    <row r="247" spans="1:5">
      <c r="A247" s="3" t="s">
        <v>145</v>
      </c>
      <c r="B247" s="3">
        <v>2031</v>
      </c>
      <c r="C247" s="31">
        <f t="shared" si="48"/>
        <v>11.356319529077899</v>
      </c>
      <c r="D247" s="36">
        <f t="shared" si="49"/>
        <v>24.14012781991201</v>
      </c>
      <c r="E247" s="40">
        <f t="shared" si="50"/>
        <v>0.9</v>
      </c>
    </row>
    <row r="248" spans="1:5">
      <c r="A248" s="3" t="s">
        <v>145</v>
      </c>
      <c r="B248" s="3">
        <v>2032</v>
      </c>
      <c r="C248" s="31">
        <f t="shared" si="48"/>
        <v>11.390197448600114</v>
      </c>
      <c r="D248" s="36">
        <f t="shared" si="49"/>
        <v>24.159068460969269</v>
      </c>
      <c r="E248" s="40">
        <f t="shared" si="50"/>
        <v>0.9</v>
      </c>
    </row>
    <row r="249" spans="1:5">
      <c r="A249" s="3" t="s">
        <v>145</v>
      </c>
      <c r="B249" s="3">
        <v>2033</v>
      </c>
      <c r="C249" s="31">
        <f t="shared" si="48"/>
        <v>11.424075368122329</v>
      </c>
      <c r="D249" s="36">
        <f t="shared" si="49"/>
        <v>24.178009102026529</v>
      </c>
      <c r="E249" s="40">
        <f t="shared" si="50"/>
        <v>0.9</v>
      </c>
    </row>
    <row r="250" spans="1:5">
      <c r="A250" s="3" t="s">
        <v>145</v>
      </c>
      <c r="B250" s="3">
        <v>2034</v>
      </c>
      <c r="C250" s="31">
        <f t="shared" si="48"/>
        <v>11.457953287644544</v>
      </c>
      <c r="D250" s="36">
        <f t="shared" si="49"/>
        <v>24.196949743083788</v>
      </c>
      <c r="E250" s="40">
        <f t="shared" si="50"/>
        <v>0.9</v>
      </c>
    </row>
    <row r="251" spans="1:5">
      <c r="A251" s="3" t="s">
        <v>145</v>
      </c>
      <c r="B251" s="3">
        <v>2035</v>
      </c>
      <c r="C251" s="31">
        <f t="shared" si="48"/>
        <v>11.49183120716676</v>
      </c>
      <c r="D251" s="36">
        <f t="shared" si="49"/>
        <v>24.215890384141048</v>
      </c>
      <c r="E251" s="40">
        <f t="shared" si="50"/>
        <v>0.9</v>
      </c>
    </row>
    <row r="252" spans="1:5">
      <c r="A252" s="3" t="s">
        <v>145</v>
      </c>
      <c r="B252" s="3">
        <v>2036</v>
      </c>
      <c r="C252" s="31">
        <f t="shared" si="48"/>
        <v>11.525709126688975</v>
      </c>
      <c r="D252" s="36">
        <f t="shared" si="49"/>
        <v>24.234831025198307</v>
      </c>
      <c r="E252" s="40">
        <f t="shared" si="50"/>
        <v>0.9</v>
      </c>
    </row>
    <row r="253" spans="1:5">
      <c r="A253" s="3" t="s">
        <v>145</v>
      </c>
      <c r="B253" s="3">
        <v>2037</v>
      </c>
      <c r="C253" s="31">
        <f t="shared" si="48"/>
        <v>11.55958704621119</v>
      </c>
      <c r="D253" s="36">
        <f t="shared" si="49"/>
        <v>24.253771666255567</v>
      </c>
      <c r="E253" s="40">
        <f t="shared" si="50"/>
        <v>0.9</v>
      </c>
    </row>
    <row r="254" spans="1:5">
      <c r="A254" s="3" t="s">
        <v>145</v>
      </c>
      <c r="B254" s="3">
        <v>2038</v>
      </c>
      <c r="C254" s="31">
        <f t="shared" si="48"/>
        <v>11.593464965733405</v>
      </c>
      <c r="D254" s="36">
        <f t="shared" si="49"/>
        <v>24.272712307312826</v>
      </c>
      <c r="E254" s="40">
        <f t="shared" si="50"/>
        <v>0.9</v>
      </c>
    </row>
    <row r="255" spans="1:5">
      <c r="A255" s="3" t="s">
        <v>145</v>
      </c>
      <c r="B255" s="3">
        <v>2039</v>
      </c>
      <c r="C255" s="31">
        <f t="shared" si="48"/>
        <v>11.62734288525562</v>
      </c>
      <c r="D255" s="36">
        <f t="shared" si="49"/>
        <v>24.291652948370086</v>
      </c>
      <c r="E255" s="40">
        <f t="shared" si="50"/>
        <v>0.9</v>
      </c>
    </row>
    <row r="256" spans="1:5">
      <c r="A256" s="3" t="s">
        <v>145</v>
      </c>
      <c r="B256" s="3">
        <v>2040</v>
      </c>
      <c r="C256" s="31">
        <f t="shared" si="48"/>
        <v>11.661220804777836</v>
      </c>
      <c r="D256" s="36">
        <f t="shared" si="49"/>
        <v>24.310593589427345</v>
      </c>
      <c r="E256" s="40">
        <f t="shared" si="50"/>
        <v>0.9</v>
      </c>
    </row>
    <row r="257" spans="1:5">
      <c r="A257" s="3" t="s">
        <v>145</v>
      </c>
      <c r="B257" s="3">
        <v>2041</v>
      </c>
      <c r="C257" s="31">
        <f t="shared" si="48"/>
        <v>11.695098724300051</v>
      </c>
      <c r="D257" s="36">
        <f t="shared" si="49"/>
        <v>24.329534230484605</v>
      </c>
      <c r="E257" s="40">
        <f t="shared" si="50"/>
        <v>0.9</v>
      </c>
    </row>
    <row r="258" spans="1:5">
      <c r="A258" s="3" t="s">
        <v>145</v>
      </c>
      <c r="B258" s="3">
        <v>2042</v>
      </c>
      <c r="C258" s="31">
        <f t="shared" si="48"/>
        <v>11.728976643822266</v>
      </c>
      <c r="D258" s="36">
        <f t="shared" si="49"/>
        <v>24.348474871541864</v>
      </c>
      <c r="E258" s="40">
        <f t="shared" si="50"/>
        <v>0.9</v>
      </c>
    </row>
    <row r="259" spans="1:5">
      <c r="A259" s="3" t="s">
        <v>145</v>
      </c>
      <c r="B259" s="3">
        <v>2043</v>
      </c>
      <c r="C259" s="31">
        <f t="shared" si="48"/>
        <v>11.762854563344481</v>
      </c>
      <c r="D259" s="36">
        <f t="shared" si="49"/>
        <v>24.367415512599123</v>
      </c>
      <c r="E259" s="40">
        <f t="shared" si="50"/>
        <v>0.9</v>
      </c>
    </row>
    <row r="260" spans="1:5">
      <c r="A260" s="3" t="s">
        <v>145</v>
      </c>
      <c r="B260" s="3">
        <v>2044</v>
      </c>
      <c r="C260" s="31">
        <f t="shared" si="48"/>
        <v>11.796732482866696</v>
      </c>
      <c r="D260" s="36">
        <f t="shared" si="49"/>
        <v>24.386356153656383</v>
      </c>
      <c r="E260" s="40">
        <f t="shared" si="50"/>
        <v>0.9</v>
      </c>
    </row>
    <row r="261" spans="1:5">
      <c r="A261" s="3" t="s">
        <v>145</v>
      </c>
      <c r="B261" s="3">
        <v>2045</v>
      </c>
      <c r="C261" s="31">
        <f t="shared" si="48"/>
        <v>11.830610402388912</v>
      </c>
      <c r="D261" s="36">
        <f t="shared" si="49"/>
        <v>24.405296794713642</v>
      </c>
      <c r="E261" s="40">
        <f t="shared" si="50"/>
        <v>0.9</v>
      </c>
    </row>
    <row r="262" spans="1:5">
      <c r="A262" s="3" t="s">
        <v>145</v>
      </c>
      <c r="B262" s="3">
        <v>2046</v>
      </c>
      <c r="C262" s="31">
        <f t="shared" si="48"/>
        <v>11.864488321911127</v>
      </c>
      <c r="D262" s="36">
        <f t="shared" si="49"/>
        <v>24.424237435770902</v>
      </c>
      <c r="E262" s="40">
        <f t="shared" si="50"/>
        <v>0.9</v>
      </c>
    </row>
    <row r="263" spans="1:5">
      <c r="A263" s="3" t="s">
        <v>145</v>
      </c>
      <c r="B263" s="3">
        <v>2047</v>
      </c>
      <c r="C263" s="31">
        <f t="shared" si="48"/>
        <v>11.898366241433342</v>
      </c>
      <c r="D263" s="36">
        <f t="shared" si="49"/>
        <v>24.443178076828161</v>
      </c>
      <c r="E263" s="40">
        <f t="shared" si="50"/>
        <v>0.9</v>
      </c>
    </row>
    <row r="264" spans="1:5">
      <c r="A264" s="3" t="s">
        <v>145</v>
      </c>
      <c r="B264" s="3">
        <v>2048</v>
      </c>
      <c r="C264" s="31">
        <f t="shared" si="48"/>
        <v>11.932244160955557</v>
      </c>
      <c r="D264" s="36">
        <f t="shared" si="49"/>
        <v>24.462118717885421</v>
      </c>
      <c r="E264" s="40">
        <f t="shared" si="50"/>
        <v>0.9</v>
      </c>
    </row>
    <row r="265" spans="1:5">
      <c r="A265" s="3" t="s">
        <v>145</v>
      </c>
      <c r="B265" s="3">
        <v>2049</v>
      </c>
      <c r="C265" s="31">
        <f t="shared" si="48"/>
        <v>11.966122080477772</v>
      </c>
      <c r="D265" s="36">
        <f t="shared" si="49"/>
        <v>24.48105935894268</v>
      </c>
      <c r="E265" s="40">
        <f t="shared" si="50"/>
        <v>0.9</v>
      </c>
    </row>
    <row r="266" spans="1:5">
      <c r="A266" s="3" t="s">
        <v>145</v>
      </c>
      <c r="B266" s="3">
        <v>2050</v>
      </c>
      <c r="C266" s="32">
        <f t="shared" si="48"/>
        <v>11.999999999999988</v>
      </c>
      <c r="D266" s="30">
        <f t="shared" si="49"/>
        <v>24.49999999999994</v>
      </c>
      <c r="E266" s="41">
        <f t="shared" si="50"/>
        <v>0.9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topLeftCell="A10" workbookViewId="0">
      <selection activeCell="M45" sqref="M45"/>
    </sheetView>
  </sheetViews>
  <sheetFormatPr defaultRowHeight="15"/>
  <cols>
    <col min="1" max="16384" width="9.140625" style="3"/>
  </cols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PeriodProbabilities</vt:lpstr>
      <vt:lpstr>PeriodHazard&amp;Trends</vt:lpstr>
      <vt:lpstr>CohortSurvival</vt:lpstr>
      <vt:lpstr>CohortNeverEnterPrimary</vt:lpstr>
      <vt:lpstr>CohortEnterPrimary</vt:lpstr>
      <vt:lpstr>CohortFinishPrimary</vt:lpstr>
      <vt:lpstr>PARAMETERS</vt:lpstr>
      <vt:lpstr>FiguresCopy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martin@spielauer.ca</dc:creator>
  <cp:lastModifiedBy>Martin</cp:lastModifiedBy>
  <dcterms:created xsi:type="dcterms:W3CDTF">2016-05-27T08:36:14Z</dcterms:created>
  <dcterms:modified xsi:type="dcterms:W3CDTF">2017-05-24T19:14:26Z</dcterms:modified>
</cp:coreProperties>
</file>